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Users\henri\Desktop\Stupa 31. Januar\"/>
    </mc:Choice>
  </mc:AlternateContent>
  <xr:revisionPtr revIDLastSave="0" documentId="8_{FC4C3245-E0E6-4D6B-BC03-8826A97E957D}" xr6:coauthVersionLast="40" xr6:coauthVersionMax="40" xr10:uidLastSave="{00000000-0000-0000-0000-000000000000}"/>
  <bookViews>
    <workbookView xWindow="0" yWindow="0" windowWidth="3540" windowHeight="6465" tabRatio="845" activeTab="3" xr2:uid="{00000000-000D-0000-FFFF-FFFF00000000}"/>
  </bookViews>
  <sheets>
    <sheet name="Finanzhaushalt" sheetId="2" r:id="rId1"/>
    <sheet name="Teilfinanzhaushalt" sheetId="10" r:id="rId2"/>
    <sheet name="Ergebnishaushalt" sheetId="13" r:id="rId3"/>
    <sheet name="Teilergebnishaushalt" sheetId="12" r:id="rId4"/>
    <sheet name="Kalkulation Studierende" sheetId="1" r:id="rId5"/>
    <sheet name="ext Projekte" sheetId="4" r:id="rId6"/>
    <sheet name="Referate" sheetId="3" r:id="rId7"/>
    <sheet name="Referentenplan" sheetId="16" r:id="rId8"/>
    <sheet name="Stellenplan" sheetId="6" r:id="rId9"/>
    <sheet name="Investitionsplan" sheetId="17" r:id="rId10"/>
  </sheets>
  <definedNames>
    <definedName name="_xlnm.Print_Area" localSheetId="3">Teilergebnishaushalt!$A$1:$D$739</definedName>
    <definedName name="Print_Area" localSheetId="5">'ext Projekte'!$A$1:$F$20</definedName>
    <definedName name="Print_Area" localSheetId="0">Finanzhaushalt!$A$1:$D$24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3" l="1"/>
  <c r="D185" i="12" l="1"/>
  <c r="D172" i="12"/>
  <c r="D605" i="12" l="1"/>
  <c r="D602" i="12"/>
  <c r="D606" i="12" s="1"/>
  <c r="D25" i="13" l="1"/>
  <c r="D449" i="12" l="1"/>
  <c r="D446" i="12"/>
  <c r="D189" i="12"/>
  <c r="D186" i="12"/>
  <c r="D176" i="12"/>
  <c r="D173" i="12"/>
  <c r="D177" i="12" s="1"/>
  <c r="D13" i="1"/>
  <c r="C13" i="1"/>
  <c r="C5" i="1"/>
  <c r="C4" i="1"/>
  <c r="D14" i="1" s="1"/>
  <c r="D265" i="12"/>
  <c r="D450" i="12" l="1"/>
  <c r="D16" i="13" s="1"/>
  <c r="D190" i="12"/>
  <c r="D68" i="12"/>
  <c r="B24" i="16"/>
  <c r="C23" i="16"/>
  <c r="G13" i="1" l="1"/>
  <c r="H13" i="1"/>
  <c r="D11" i="10"/>
  <c r="D8" i="10"/>
  <c r="D18" i="13"/>
  <c r="D573" i="12" l="1"/>
  <c r="D213" i="12"/>
  <c r="D214" i="12" s="1"/>
  <c r="D559" i="12"/>
  <c r="D560" i="12" s="1"/>
  <c r="D563" i="12"/>
  <c r="D588" i="12"/>
  <c r="D146" i="12"/>
  <c r="D133" i="12"/>
  <c r="D564" i="12" l="1"/>
  <c r="D69" i="12"/>
  <c r="H15" i="1" l="1"/>
  <c r="H14" i="1"/>
  <c r="H19" i="1" l="1"/>
  <c r="D702" i="12" s="1"/>
  <c r="D703" i="12" s="1"/>
  <c r="D704" i="12" s="1"/>
  <c r="D708" i="12" s="1"/>
  <c r="D33" i="13"/>
  <c r="D24" i="13" l="1"/>
  <c r="D11" i="2" l="1"/>
  <c r="D198" i="12" l="1"/>
  <c r="D199" i="12" s="1"/>
  <c r="B17" i="3"/>
  <c r="C27" i="16" s="1"/>
  <c r="D159" i="12"/>
  <c r="D160" i="12" s="1"/>
  <c r="D202" i="12"/>
  <c r="D203" i="12" l="1"/>
  <c r="D120" i="12"/>
  <c r="D121" i="12" s="1"/>
  <c r="C4" i="16"/>
  <c r="C5" i="16"/>
  <c r="C6" i="16"/>
  <c r="C7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E24" i="16"/>
  <c r="D15" i="1"/>
  <c r="D666" i="12"/>
  <c r="D94" i="12"/>
  <c r="D95" i="12" s="1"/>
  <c r="D98" i="12"/>
  <c r="D217" i="12"/>
  <c r="D13" i="13"/>
  <c r="D147" i="12"/>
  <c r="D150" i="12"/>
  <c r="D134" i="12"/>
  <c r="D107" i="12"/>
  <c r="D108" i="12" s="1"/>
  <c r="D81" i="12"/>
  <c r="D82" i="12" s="1"/>
  <c r="D111" i="12"/>
  <c r="D85" i="12"/>
  <c r="D72" i="12"/>
  <c r="D124" i="12"/>
  <c r="D137" i="12"/>
  <c r="D163" i="12"/>
  <c r="D164" i="12" s="1"/>
  <c r="D15" i="13"/>
  <c r="D14" i="13"/>
  <c r="F6" i="6"/>
  <c r="H7" i="6" s="1"/>
  <c r="D247" i="12"/>
  <c r="D250" i="12"/>
  <c r="D13" i="12"/>
  <c r="D5" i="13" s="1"/>
  <c r="D23" i="12"/>
  <c r="D27" i="12"/>
  <c r="D31" i="12"/>
  <c r="D42" i="12"/>
  <c r="D45" i="12"/>
  <c r="D231" i="12"/>
  <c r="D234" i="12"/>
  <c r="D263" i="12"/>
  <c r="D6" i="13"/>
  <c r="C14" i="1"/>
  <c r="D22" i="6"/>
  <c r="C22" i="6"/>
  <c r="F12" i="6"/>
  <c r="F22" i="6" s="1"/>
  <c r="E7" i="6"/>
  <c r="D7" i="6"/>
  <c r="C7" i="6"/>
  <c r="D19" i="4"/>
  <c r="C19" i="4"/>
  <c r="G15" i="1"/>
  <c r="F15" i="1"/>
  <c r="E15" i="1"/>
  <c r="C15" i="1"/>
  <c r="G14" i="1"/>
  <c r="F14" i="1"/>
  <c r="E14" i="1"/>
  <c r="F13" i="1"/>
  <c r="E13" i="1"/>
  <c r="D646" i="12"/>
  <c r="D650" i="12" s="1"/>
  <c r="D633" i="12"/>
  <c r="D630" i="12"/>
  <c r="D619" i="12"/>
  <c r="D616" i="12"/>
  <c r="D591" i="12"/>
  <c r="D577" i="12"/>
  <c r="D549" i="12"/>
  <c r="D546" i="12"/>
  <c r="D534" i="12"/>
  <c r="D530" i="12"/>
  <c r="D531" i="12" s="1"/>
  <c r="D520" i="12"/>
  <c r="D516" i="12"/>
  <c r="D517" i="12" s="1"/>
  <c r="D574" i="12"/>
  <c r="D506" i="12"/>
  <c r="D502" i="12"/>
  <c r="D503" i="12" s="1"/>
  <c r="D492" i="12"/>
  <c r="D488" i="12"/>
  <c r="D489" i="12" s="1"/>
  <c r="D478" i="12"/>
  <c r="D474" i="12"/>
  <c r="D464" i="12"/>
  <c r="D436" i="12"/>
  <c r="D433" i="12"/>
  <c r="D422" i="12"/>
  <c r="D419" i="12"/>
  <c r="D408" i="12"/>
  <c r="D405" i="12"/>
  <c r="D394" i="12"/>
  <c r="D391" i="12"/>
  <c r="D380" i="12"/>
  <c r="D377" i="12"/>
  <c r="D366" i="12"/>
  <c r="D363" i="12"/>
  <c r="D352" i="12"/>
  <c r="D349" i="12"/>
  <c r="D338" i="12"/>
  <c r="D335" i="12"/>
  <c r="D324" i="12"/>
  <c r="D321" i="12"/>
  <c r="D310" i="12"/>
  <c r="D307" i="12"/>
  <c r="D296" i="12"/>
  <c r="D293" i="12"/>
  <c r="D282" i="12"/>
  <c r="D279" i="12"/>
  <c r="D26" i="13"/>
  <c r="D19" i="13"/>
  <c r="D11" i="13"/>
  <c r="D6" i="2" s="1"/>
  <c r="D7" i="13"/>
  <c r="D19" i="10"/>
  <c r="D15" i="10"/>
  <c r="D9" i="10"/>
  <c r="D18" i="2"/>
  <c r="D12" i="2"/>
  <c r="D17" i="3"/>
  <c r="D475" i="12" l="1"/>
  <c r="D479" i="12" s="1"/>
  <c r="C24" i="16"/>
  <c r="F7" i="6"/>
  <c r="G6" i="6"/>
  <c r="G7" i="6" s="1"/>
  <c r="D662" i="12"/>
  <c r="D19" i="1"/>
  <c r="C19" i="1"/>
  <c r="D4" i="13" s="1"/>
  <c r="D58" i="12"/>
  <c r="D59" i="12" s="1"/>
  <c r="C26" i="16"/>
  <c r="D353" i="12"/>
  <c r="D409" i="12"/>
  <c r="D151" i="12"/>
  <c r="D325" i="12"/>
  <c r="D578" i="12"/>
  <c r="D235" i="12"/>
  <c r="D535" i="12"/>
  <c r="D634" i="12"/>
  <c r="D99" i="12"/>
  <c r="D138" i="12"/>
  <c r="D521" i="12"/>
  <c r="D297" i="12"/>
  <c r="D437" i="12"/>
  <c r="D550" i="12"/>
  <c r="D73" i="12"/>
  <c r="D86" i="12"/>
  <c r="D493" i="12"/>
  <c r="G12" i="6"/>
  <c r="D112" i="12"/>
  <c r="D659" i="12"/>
  <c r="D658" i="12"/>
  <c r="E19" i="1"/>
  <c r="D675" i="12" s="1"/>
  <c r="G19" i="1"/>
  <c r="D12" i="10"/>
  <c r="D16" i="10" s="1"/>
  <c r="D20" i="10" s="1"/>
  <c r="D283" i="12"/>
  <c r="D339" i="12"/>
  <c r="D395" i="12"/>
  <c r="D620" i="12"/>
  <c r="D251" i="12"/>
  <c r="F19" i="1"/>
  <c r="D46" i="12"/>
  <c r="D311" i="12"/>
  <c r="D367" i="12"/>
  <c r="D423" i="12"/>
  <c r="D218" i="12"/>
  <c r="D125" i="12"/>
  <c r="D381" i="12"/>
  <c r="D507" i="12"/>
  <c r="D592" i="12"/>
  <c r="D24" i="12"/>
  <c r="D28" i="12" s="1"/>
  <c r="D32" i="12" s="1"/>
  <c r="D10" i="13"/>
  <c r="H12" i="6"/>
  <c r="D266" i="12"/>
  <c r="D267" i="12" s="1"/>
  <c r="D688" i="12" l="1"/>
  <c r="D689" i="12"/>
  <c r="D55" i="12"/>
  <c r="D56" i="12" s="1"/>
  <c r="C25" i="16"/>
  <c r="C28" i="16" s="1"/>
  <c r="D460" i="12"/>
  <c r="D17" i="13" s="1"/>
  <c r="B14" i="4"/>
  <c r="B19" i="4" s="1"/>
  <c r="D660" i="12"/>
  <c r="D674" i="12"/>
  <c r="D676" i="12" s="1"/>
  <c r="D680" i="12" s="1"/>
  <c r="D20" i="13" l="1"/>
  <c r="D21" i="13" s="1"/>
  <c r="D690" i="12"/>
  <c r="D694" i="12" s="1"/>
  <c r="D60" i="12"/>
  <c r="D461" i="12"/>
  <c r="D465" i="12" s="1"/>
  <c r="D663" i="12"/>
  <c r="D667" i="12" s="1"/>
  <c r="D8" i="13"/>
  <c r="D9" i="13" s="1"/>
  <c r="D22" i="13" l="1"/>
  <c r="D28" i="13" s="1"/>
  <c r="D35" i="13" s="1"/>
  <c r="D5" i="2" l="1"/>
  <c r="D7" i="2" s="1"/>
  <c r="D8" i="2" s="1"/>
  <c r="D14" i="2" s="1"/>
  <c r="D20" i="2" s="1"/>
  <c r="D23" i="2" s="1"/>
</calcChain>
</file>

<file path=xl/sharedStrings.xml><?xml version="1.0" encoding="utf-8"?>
<sst xmlns="http://schemas.openxmlformats.org/spreadsheetml/2006/main" count="1647" uniqueCount="291">
  <si>
    <t>Studierendenschaft</t>
  </si>
  <si>
    <t>Semesterticket</t>
  </si>
  <si>
    <t>Theaterticket</t>
  </si>
  <si>
    <t>Anzahl Studierende</t>
  </si>
  <si>
    <t>Diskontfaktor Semester</t>
  </si>
  <si>
    <t>Summe Studierendenschaft</t>
  </si>
  <si>
    <t>Summe Semesterticket</t>
  </si>
  <si>
    <t>Summe Theaterticket</t>
  </si>
  <si>
    <t>xx</t>
  </si>
  <si>
    <t>TITEL</t>
  </si>
  <si>
    <t>AUSGABEN</t>
  </si>
  <si>
    <t>Ausgaben Neu</t>
  </si>
  <si>
    <t>EINNAHMEN</t>
  </si>
  <si>
    <t>SPERRVERMERK</t>
  </si>
  <si>
    <t>DECKUNGSFÄHIGKEIT</t>
  </si>
  <si>
    <t>Semesterbeitrag</t>
  </si>
  <si>
    <t>Semesterticketrückerstattungen</t>
  </si>
  <si>
    <t>Ausschüsse</t>
  </si>
  <si>
    <t>Finanzmittel der AStA-Referate</t>
  </si>
  <si>
    <t>Finanzmittel der Fachschaften</t>
  </si>
  <si>
    <t>Psychologische Beratung</t>
  </si>
  <si>
    <t>Rechtsberatung</t>
  </si>
  <si>
    <t>Bürobedarf &amp; Kopierer</t>
  </si>
  <si>
    <t>Medien</t>
  </si>
  <si>
    <t>Umsatzerlöse Büro</t>
  </si>
  <si>
    <t>Wareneinsatz Büro</t>
  </si>
  <si>
    <t>GESAMTBETRAG</t>
  </si>
  <si>
    <t>TITEL
(Referat für…)</t>
  </si>
  <si>
    <t>Einnahme STUWE Reinigungskraft</t>
  </si>
  <si>
    <t>Studierendenschaft der Justus-Liebig-Universität Gießen
- Körperschaft des öffentlichen Rechts -</t>
  </si>
  <si>
    <t>Anhang 2: Externe Projekte</t>
  </si>
  <si>
    <t>Externe Projekte</t>
  </si>
  <si>
    <t>Frauenhaus e.V.</t>
  </si>
  <si>
    <t>Wildwasser e.V.</t>
  </si>
  <si>
    <t>Kobolde e.V.</t>
  </si>
  <si>
    <t>AStA, ab 500 €: StuPa</t>
  </si>
  <si>
    <t>gegenseitig, mit allen Titeln des Anhang 2</t>
  </si>
  <si>
    <t>DISKURS Festival</t>
  </si>
  <si>
    <t>CSD Gießen</t>
  </si>
  <si>
    <t>Zweckungebundene Mittel</t>
  </si>
  <si>
    <t>Ausgaben neu</t>
  </si>
  <si>
    <t>Freibadflatrate</t>
  </si>
  <si>
    <t>Monatliche AE</t>
  </si>
  <si>
    <t>Referat für Antirassismus und politische Bildung</t>
  </si>
  <si>
    <t>Referat für Finanzen</t>
  </si>
  <si>
    <t>Referat für Kultur</t>
  </si>
  <si>
    <t>Referat für Öffentlichkeitsarbeit</t>
  </si>
  <si>
    <t>Referat für Koordination</t>
  </si>
  <si>
    <t>Referat für Hochschulpolitik</t>
  </si>
  <si>
    <t>REFERAT</t>
  </si>
  <si>
    <t>Referat für Studium und Lehre</t>
  </si>
  <si>
    <t>Referat für Wohnen und Soziales</t>
  </si>
  <si>
    <t>Referat für Infrastruktur und Verkehr</t>
  </si>
  <si>
    <t>Referat für Studierende mit Behinderung und chronisch Kranke</t>
  </si>
  <si>
    <t>Ausländische Studierendenvertretung</t>
  </si>
  <si>
    <t>Fachschaftenkonferenz</t>
  </si>
  <si>
    <t>Queer-feministisches Frauenreferat</t>
  </si>
  <si>
    <t>Schwulen-Trans*-Queer-Referat</t>
  </si>
  <si>
    <t>Familienreferat</t>
  </si>
  <si>
    <t>GESAMT</t>
  </si>
  <si>
    <t>Referat für Ökologie</t>
  </si>
  <si>
    <t>Solifonds</t>
  </si>
  <si>
    <t>Ansatz des Haushaltsjahres</t>
  </si>
  <si>
    <t>Saldo aus laufender Verwaltungstätigkeit</t>
  </si>
  <si>
    <t>Saldo aus Investitionstätigkeit</t>
  </si>
  <si>
    <t>Finanzmittelüberschüss/-fehlbetrag</t>
  </si>
  <si>
    <t>Aufnahme von Darlehen</t>
  </si>
  <si>
    <t>Tilgung von Darlehen</t>
  </si>
  <si>
    <t>Saldo aus Finanzierungstätigkeit</t>
  </si>
  <si>
    <t>Finanzmittelbestand zu Beginn des Haushaltsjahres</t>
  </si>
  <si>
    <t>+</t>
  </si>
  <si>
    <t>=</t>
  </si>
  <si>
    <t>-</t>
  </si>
  <si>
    <t>Ordentliche Erträge</t>
  </si>
  <si>
    <t>Ordentliche Aufwendungen</t>
  </si>
  <si>
    <t>Ergebnis der laufenden Verwaltungstätigkeit</t>
  </si>
  <si>
    <t>Finanzerträge</t>
  </si>
  <si>
    <t>Zinsen und sonstige Finanzaufwendungen</t>
  </si>
  <si>
    <t>Finanzergebnis</t>
  </si>
  <si>
    <t>Ordentliches Ergebnis</t>
  </si>
  <si>
    <t>Außerordentliche Erträge</t>
  </si>
  <si>
    <t>Außerordentliche Aufwendungen</t>
  </si>
  <si>
    <t>Außerordentliches Ergebnis</t>
  </si>
  <si>
    <t>Jahresergebnis</t>
  </si>
  <si>
    <t>Kommunikation &amp; IT-Dienstleistung</t>
  </si>
  <si>
    <t>Bezeichnung</t>
  </si>
  <si>
    <t>Allg Verw</t>
  </si>
  <si>
    <t>Vermerke, Erläuterungen</t>
  </si>
  <si>
    <t>Frei verfügbarer Haushalt Studierendenschaft</t>
  </si>
  <si>
    <t>Allgemeine Verwaltung</t>
  </si>
  <si>
    <t xml:space="preserve">Untergruppe </t>
  </si>
  <si>
    <t>Kostenbereich</t>
  </si>
  <si>
    <t>Kostengruppe</t>
  </si>
  <si>
    <t>Kostenstelle</t>
  </si>
  <si>
    <t>Nr</t>
  </si>
  <si>
    <t>Personalkosten</t>
  </si>
  <si>
    <t>Versich./Beiträge</t>
  </si>
  <si>
    <t>Abschreibungen</t>
  </si>
  <si>
    <t>Afa</t>
  </si>
  <si>
    <t>Erträge</t>
  </si>
  <si>
    <t>Aufwendungen</t>
  </si>
  <si>
    <t>Finanzmittel der AStA Referate</t>
  </si>
  <si>
    <t>AEASTA</t>
  </si>
  <si>
    <t>FSK</t>
  </si>
  <si>
    <t>alg BB</t>
  </si>
  <si>
    <t>FB02</t>
  </si>
  <si>
    <t>Studierendenparlament (STUPA)</t>
  </si>
  <si>
    <t>Studierendenparlament</t>
  </si>
  <si>
    <t>STUPA</t>
  </si>
  <si>
    <t>WAS</t>
  </si>
  <si>
    <t>AERA</t>
  </si>
  <si>
    <t>So STUPA AU</t>
  </si>
  <si>
    <t>Veranstaltungen</t>
  </si>
  <si>
    <t>Gemeinkosten Partys</t>
  </si>
  <si>
    <t>GK Partys</t>
  </si>
  <si>
    <t>AStA-Veranstaltungen (VER-AStA)</t>
  </si>
  <si>
    <t>Party SoSe</t>
  </si>
  <si>
    <t>Party WiSe</t>
  </si>
  <si>
    <t>Schw M Pa</t>
  </si>
  <si>
    <t>Fachschaftsveranstaltungen (VER-Fach)</t>
  </si>
  <si>
    <t>VER-Fach</t>
  </si>
  <si>
    <t>VetMed-Fasching</t>
  </si>
  <si>
    <t>Lehramtsfet</t>
  </si>
  <si>
    <t>Externe Förderung</t>
  </si>
  <si>
    <t>Wildwasser</t>
  </si>
  <si>
    <t>Frauenhaus</t>
  </si>
  <si>
    <t>Kobolde</t>
  </si>
  <si>
    <t>Diskurs</t>
  </si>
  <si>
    <t>Sonstige</t>
  </si>
  <si>
    <t>Serviceleistungen</t>
  </si>
  <si>
    <t>PB</t>
  </si>
  <si>
    <t>RB</t>
  </si>
  <si>
    <t>BB</t>
  </si>
  <si>
    <t>Fibu2016</t>
  </si>
  <si>
    <t>Semestertickets (Sem-Tick)</t>
  </si>
  <si>
    <t>Semestertickets</t>
  </si>
  <si>
    <t>Sem tick</t>
  </si>
  <si>
    <t>Semesterticketbeiträge</t>
  </si>
  <si>
    <t>Semesterticketkosten</t>
  </si>
  <si>
    <t>Vortrag Semesterticketbeiträge WiSe 16/17</t>
  </si>
  <si>
    <t>Theater</t>
  </si>
  <si>
    <t>Freibad</t>
  </si>
  <si>
    <t>Einnahme THM Komp. Stelle Solifonds</t>
  </si>
  <si>
    <t>Rechtsstreitigkeiten</t>
  </si>
  <si>
    <t>Künstlersozialkasse</t>
  </si>
  <si>
    <t>AStA Justus-Liebig Universität Gießen</t>
  </si>
  <si>
    <t>Sperrvermerk</t>
  </si>
  <si>
    <t>Finanzreferat</t>
  </si>
  <si>
    <t>Antragssume ab 500 Euro: Stupa</t>
  </si>
  <si>
    <t>Fachschaftskonferenz</t>
  </si>
  <si>
    <t>Änderung des Bestandes an eigenen Finanzmitteln</t>
  </si>
  <si>
    <t>Geplanter Zahlungsmittelbestand am Ende des Haushaltsjahres</t>
  </si>
  <si>
    <t>Auszahlungen für Investitionstätigkeiten</t>
  </si>
  <si>
    <t>+/-</t>
  </si>
  <si>
    <t>Infra</t>
  </si>
  <si>
    <t>Allg AStA</t>
  </si>
  <si>
    <t>Investitionen</t>
  </si>
  <si>
    <t>Einzahlungen für Investitionstätigkeiten</t>
  </si>
  <si>
    <t>Entgeltgruppe nach dem Tarifvertrag für den Öffentlichen Dienst des Landes Hessen</t>
  </si>
  <si>
    <t>Vergütung</t>
  </si>
  <si>
    <t>①</t>
  </si>
  <si>
    <t>②</t>
  </si>
  <si>
    <t>Untergruppe</t>
  </si>
  <si>
    <t>OffRef</t>
  </si>
  <si>
    <t>HoPo</t>
  </si>
  <si>
    <t>②③</t>
  </si>
  <si>
    <t>③</t>
  </si>
  <si>
    <t>Reinigungskraft: 6 Stunden die Woche mit 345€ im Monat plus Urlaubs-  und Weihnachtsgeld.</t>
  </si>
  <si>
    <t>Anzahl der Aushilfen können untereinander verschoben werden.</t>
  </si>
  <si>
    <t>FSK oder ab 1000€ / FS-Fahrt mit mehr als 9 Personen: Stupa/ ①</t>
  </si>
  <si>
    <t>Aufwandsentschädigungen AStA</t>
  </si>
  <si>
    <t>Wahlausschuss</t>
  </si>
  <si>
    <t>Ältestenrat</t>
  </si>
  <si>
    <t>Sonstige Ausschüsse</t>
  </si>
  <si>
    <t>Party Sommersemester</t>
  </si>
  <si>
    <t>Party Wintersemester</t>
  </si>
  <si>
    <t>Schwule Mädchen Party</t>
  </si>
  <si>
    <t>Fachschaftsveranstaltungen</t>
  </si>
  <si>
    <t>Party FS Veterinärmedizin</t>
  </si>
  <si>
    <t>Party FS Lehramt</t>
  </si>
  <si>
    <t>Mitgliedsbeitrag Solifonds</t>
  </si>
  <si>
    <t>Förderung Wildwasser e.V.</t>
  </si>
  <si>
    <t>Förderung Frauenhaus</t>
  </si>
  <si>
    <t>Förderung KiTa Kobolde e.V.</t>
  </si>
  <si>
    <t>Förderung Diskurs Festival</t>
  </si>
  <si>
    <t xml:space="preserve">Förderung CSD Gießen </t>
  </si>
  <si>
    <t>Sonstige Förderungen</t>
  </si>
  <si>
    <t>Allgemeiner Bürobedarf der FS</t>
  </si>
  <si>
    <t>BaFög Beratung</t>
  </si>
  <si>
    <t>Semesterticket ÖPNV</t>
  </si>
  <si>
    <t>Semesterticket Theater</t>
  </si>
  <si>
    <t>Semesterticket Freibad</t>
  </si>
  <si>
    <t>Angekommen</t>
  </si>
  <si>
    <t>Förderung Angekommen e.V.</t>
  </si>
  <si>
    <t>FSK oder ab 1000€ / FS-Fahrt mit mehr als 9 Personen: Stupa/ ①/ ②</t>
  </si>
  <si>
    <t>Kostengruppe Allgemeine Verwaltung</t>
  </si>
  <si>
    <t>Kostengruppe Abschreibungen</t>
  </si>
  <si>
    <t xml:space="preserve"> </t>
  </si>
  <si>
    <t>Kostengruppe Finanzmittel der AStA Referate</t>
  </si>
  <si>
    <t>Kostengruppe Finanzmittel der Fachschaften</t>
  </si>
  <si>
    <t>Kostengruppe Ausschüsse</t>
  </si>
  <si>
    <t>Kostengruppe Veranstaltungen</t>
  </si>
  <si>
    <t>Kostengruppe Externe Förderung</t>
  </si>
  <si>
    <t>Kostengruppe Serviceleistungen</t>
  </si>
  <si>
    <t>Kostengruppe Finanzbuchhaltung</t>
  </si>
  <si>
    <t>Kostengruppe Semestertickets</t>
  </si>
  <si>
    <t>Referat für Personal</t>
  </si>
  <si>
    <t>FS Wirtschaftswissenschaften Förderverein</t>
  </si>
  <si>
    <t>Gesamt</t>
  </si>
  <si>
    <t>Sonstige GWG</t>
  </si>
  <si>
    <t>Neuanschaffung IT für AStA-Büros</t>
  </si>
  <si>
    <t>Investitionen in Server</t>
  </si>
  <si>
    <t>Mittelfristige Investitionsplanung</t>
  </si>
  <si>
    <t>Festangestellt</t>
  </si>
  <si>
    <t>Aushilfen (In Stunden)</t>
  </si>
  <si>
    <t>UMFANG</t>
  </si>
  <si>
    <t>Summe Ordentliche Aufwendungen</t>
  </si>
  <si>
    <t>Übertrag Jahresüberschuss des Vorjahres zur Deckung Ausgaben HoPo laut FinO §5 (9)</t>
  </si>
  <si>
    <t>Abbau von Rücklagen nach §10 (2)</t>
  </si>
  <si>
    <t>RPA</t>
  </si>
  <si>
    <t>Rechnungsprüfungsausschuss</t>
  </si>
  <si>
    <t>Zahlungsmittelfluss aus laufender Verwaltungstätigkeit</t>
  </si>
  <si>
    <t>Angekommen e.V.</t>
  </si>
  <si>
    <t>Öffentlichkeit</t>
  </si>
  <si>
    <t>Hochschulpolitik</t>
  </si>
  <si>
    <t>Wohnen und Soziales</t>
  </si>
  <si>
    <t xml:space="preserve">Antirassismus </t>
  </si>
  <si>
    <t>Studium und Lehre</t>
  </si>
  <si>
    <t>Verkehr</t>
  </si>
  <si>
    <t>Ökologie</t>
  </si>
  <si>
    <t>Öko</t>
  </si>
  <si>
    <t>Öff</t>
  </si>
  <si>
    <t>WoSo</t>
  </si>
  <si>
    <t>AntiRa</t>
  </si>
  <si>
    <t>StuL</t>
  </si>
  <si>
    <t>Referat für Verkehr</t>
  </si>
  <si>
    <t>Aushilfen welche nach Bedarf angestellt werden und mit 10€ die Stunde bezahlt werden.</t>
  </si>
  <si>
    <t>Einnahmen</t>
  </si>
  <si>
    <t>Bemerkungen</t>
  </si>
  <si>
    <t>Referat für Kultur (zusätzlich)</t>
  </si>
  <si>
    <t>Politische Bildung</t>
  </si>
  <si>
    <t>Referat für politische Bildung</t>
  </si>
  <si>
    <t>Sachbearbeitungsstelle für 2 Monate</t>
  </si>
  <si>
    <t>PoBi</t>
  </si>
  <si>
    <t>Referat für Antirassismus</t>
  </si>
  <si>
    <t>Aufwandsentschädigung ehrenamtliche Referent*innen</t>
  </si>
  <si>
    <t>Wise 18/19</t>
  </si>
  <si>
    <t>HHansatz 2018</t>
  </si>
  <si>
    <t>Fahrradverleihsystem</t>
  </si>
  <si>
    <t>Semesterticket Fahrradverleihsystem</t>
  </si>
  <si>
    <t>Summe Fahrradverleihsystem</t>
  </si>
  <si>
    <t>Autonome Referate</t>
  </si>
  <si>
    <t>Unvergesslich weiblich e.V</t>
  </si>
  <si>
    <t>unvergesslich weiblich e.V.</t>
  </si>
  <si>
    <t>Buchführung</t>
  </si>
  <si>
    <t xml:space="preserve"> Buchführung</t>
  </si>
  <si>
    <t>Finanzhaushalt 2019</t>
  </si>
  <si>
    <t>Teilfinanzhaushalt 2019</t>
  </si>
  <si>
    <t>HHansatz 2019</t>
  </si>
  <si>
    <t>Investitionsplan 2019</t>
  </si>
  <si>
    <t>Ergebnishaushalt 2019</t>
  </si>
  <si>
    <t>Sose 19</t>
  </si>
  <si>
    <t>Wise 19/20</t>
  </si>
  <si>
    <t>Summe für HH19</t>
  </si>
  <si>
    <t>Berechnung Budgets 2019</t>
  </si>
  <si>
    <t>Teilergebnishaushalte 2019</t>
  </si>
  <si>
    <t>Stellenplan 2019</t>
  </si>
  <si>
    <t>Stellenplan A 2019 Mitarbeiter</t>
  </si>
  <si>
    <t>Stellenplan B 2019 Aushilfen</t>
  </si>
  <si>
    <t>Zahl der am 30.10.2018 tatsächlich besetzten Stellen</t>
  </si>
  <si>
    <t>Stellenumfang 0,5  entspricht 200,- €/ Monat</t>
  </si>
  <si>
    <t>GESAMTBETRAG 2019</t>
  </si>
  <si>
    <t>Autonome Referate (*)</t>
  </si>
  <si>
    <t xml:space="preserve">(*) ABeR 1000,- €, ASV 2000,- €, AFR 1000,- €, QFFR 4500,- €, STQR 4500,- € </t>
  </si>
  <si>
    <t>Finanzbuchhaltung 2019</t>
  </si>
  <si>
    <t>Mitgliedsbeiträge, inkl. Berufsgenossenschaft</t>
  </si>
  <si>
    <t>AStA-Notizbücher</t>
  </si>
  <si>
    <t>AStA-Notizbücher  (**)</t>
  </si>
  <si>
    <t>(**) AStA-Kalender wurde im WS 18/19 erstmalig nicht gedruckt, statt dessen gibt es Anfang 2019 Notizbücher</t>
  </si>
  <si>
    <t>Layout</t>
  </si>
  <si>
    <t>DGB Party</t>
  </si>
  <si>
    <t>Kul</t>
  </si>
  <si>
    <t>Notiz</t>
  </si>
  <si>
    <t xml:space="preserve">Kultur </t>
  </si>
  <si>
    <t xml:space="preserve">Koordination </t>
  </si>
  <si>
    <t>Koo</t>
  </si>
  <si>
    <t>DGB</t>
  </si>
  <si>
    <t>Haushalt 2019 - Anhänge</t>
  </si>
  <si>
    <t>Arbeitnehmer zusammen 2019</t>
  </si>
  <si>
    <t>Zahl der Stellen nach dem Stellenplan 2019</t>
  </si>
  <si>
    <t>Gruppentherapie QSL-finanziert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</si>
</sst>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0.000"/>
    <numFmt numFmtId="167" formatCode="#,##0.00\ &quot;€&quot;"/>
    <numFmt numFmtId="168" formatCode="#,###,##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164" fontId="0" fillId="0" borderId="0" xfId="0" applyNumberFormat="1"/>
    <xf numFmtId="165" fontId="0" fillId="0" borderId="0" xfId="1" applyFont="1"/>
    <xf numFmtId="9" fontId="0" fillId="0" borderId="0" xfId="2" applyFont="1"/>
    <xf numFmtId="165" fontId="4" fillId="0" borderId="5" xfId="1" applyFont="1" applyBorder="1" applyAlignment="1">
      <alignment horizontal="center" vertical="center"/>
    </xf>
    <xf numFmtId="165" fontId="4" fillId="0" borderId="6" xfId="1" applyFont="1" applyBorder="1" applyAlignment="1">
      <alignment horizontal="center" vertical="center"/>
    </xf>
    <xf numFmtId="165" fontId="4" fillId="3" borderId="5" xfId="1" applyFont="1" applyFill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165" fontId="4" fillId="0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1" applyNumberFormat="1" applyFont="1" applyFill="1" applyBorder="1" applyAlignment="1">
      <alignment horizontal="center" vertical="center"/>
    </xf>
    <xf numFmtId="165" fontId="5" fillId="4" borderId="14" xfId="1" applyFont="1" applyFill="1" applyBorder="1" applyAlignment="1">
      <alignment horizontal="center" vertical="center"/>
    </xf>
    <xf numFmtId="165" fontId="5" fillId="4" borderId="15" xfId="1" applyFont="1" applyFill="1" applyBorder="1" applyAlignment="1">
      <alignment horizontal="center" vertical="center"/>
    </xf>
    <xf numFmtId="165" fontId="4" fillId="0" borderId="17" xfId="1" applyFont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/>
    </xf>
    <xf numFmtId="165" fontId="4" fillId="0" borderId="8" xfId="1" applyFont="1" applyBorder="1" applyAlignment="1">
      <alignment horizontal="center" vertical="center"/>
    </xf>
    <xf numFmtId="165" fontId="4" fillId="3" borderId="5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/>
    <xf numFmtId="0" fontId="4" fillId="0" borderId="2" xfId="0" applyFont="1" applyBorder="1" applyAlignment="1">
      <alignment horizontal="left" vertical="center" wrapText="1"/>
    </xf>
    <xf numFmtId="165" fontId="4" fillId="3" borderId="3" xfId="1" applyFont="1" applyFill="1" applyBorder="1" applyAlignment="1">
      <alignment horizontal="right" vertical="center"/>
    </xf>
    <xf numFmtId="165" fontId="4" fillId="3" borderId="3" xfId="1" applyFont="1" applyFill="1" applyBorder="1" applyAlignment="1">
      <alignment horizontal="center" vertical="center"/>
    </xf>
    <xf numFmtId="165" fontId="4" fillId="0" borderId="5" xfId="1" applyFont="1" applyBorder="1" applyAlignment="1">
      <alignment horizontal="right" vertical="center"/>
    </xf>
    <xf numFmtId="0" fontId="0" fillId="0" borderId="5" xfId="0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5" xfId="0" applyFont="1" applyBorder="1"/>
    <xf numFmtId="0" fontId="0" fillId="0" borderId="17" xfId="0" applyBorder="1"/>
    <xf numFmtId="0" fontId="0" fillId="0" borderId="17" xfId="0" applyFont="1" applyBorder="1"/>
    <xf numFmtId="0" fontId="0" fillId="0" borderId="22" xfId="0" applyBorder="1"/>
    <xf numFmtId="0" fontId="0" fillId="0" borderId="6" xfId="0" applyBorder="1"/>
    <xf numFmtId="0" fontId="0" fillId="0" borderId="6" xfId="0" applyFont="1" applyBorder="1"/>
    <xf numFmtId="0" fontId="0" fillId="0" borderId="24" xfId="0" applyBorder="1"/>
    <xf numFmtId="0" fontId="0" fillId="0" borderId="24" xfId="0" applyFont="1" applyBorder="1"/>
    <xf numFmtId="0" fontId="2" fillId="0" borderId="25" xfId="0" applyFont="1" applyBorder="1"/>
    <xf numFmtId="0" fontId="0" fillId="0" borderId="25" xfId="0" applyFont="1" applyBorder="1"/>
    <xf numFmtId="49" fontId="0" fillId="0" borderId="24" xfId="0" applyNumberFormat="1" applyFont="1" applyBorder="1"/>
    <xf numFmtId="0" fontId="0" fillId="0" borderId="18" xfId="0" applyFont="1" applyBorder="1"/>
    <xf numFmtId="0" fontId="0" fillId="0" borderId="18" xfId="0" applyBorder="1"/>
    <xf numFmtId="0" fontId="0" fillId="0" borderId="8" xfId="0" applyBorder="1"/>
    <xf numFmtId="0" fontId="0" fillId="0" borderId="8" xfId="0" applyFont="1" applyBorder="1"/>
    <xf numFmtId="0" fontId="2" fillId="0" borderId="9" xfId="0" applyFont="1" applyBorder="1"/>
    <xf numFmtId="167" fontId="0" fillId="0" borderId="16" xfId="0" applyNumberFormat="1" applyBorder="1"/>
    <xf numFmtId="167" fontId="0" fillId="0" borderId="4" xfId="0" applyNumberFormat="1" applyBorder="1"/>
    <xf numFmtId="167" fontId="0" fillId="0" borderId="7" xfId="0" applyNumberFormat="1" applyBorder="1"/>
    <xf numFmtId="167" fontId="0" fillId="0" borderId="30" xfId="0" applyNumberFormat="1" applyBorder="1"/>
    <xf numFmtId="167" fontId="0" fillId="0" borderId="0" xfId="0" applyNumberFormat="1"/>
    <xf numFmtId="0" fontId="0" fillId="0" borderId="8" xfId="0" applyFont="1" applyBorder="1" applyAlignment="1">
      <alignment horizontal="right"/>
    </xf>
    <xf numFmtId="0" fontId="0" fillId="0" borderId="24" xfId="0" applyFont="1" applyBorder="1" applyAlignment="1">
      <alignment horizontal="right"/>
    </xf>
    <xf numFmtId="0" fontId="0" fillId="0" borderId="37" xfId="0" applyBorder="1"/>
    <xf numFmtId="49" fontId="0" fillId="0" borderId="24" xfId="0" applyNumberFormat="1" applyBorder="1"/>
    <xf numFmtId="0" fontId="2" fillId="6" borderId="5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2" fillId="6" borderId="5" xfId="0" applyFont="1" applyFill="1" applyBorder="1" applyAlignment="1">
      <alignment horizontal="left" wrapText="1"/>
    </xf>
    <xf numFmtId="167" fontId="2" fillId="6" borderId="5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right" wrapText="1"/>
    </xf>
    <xf numFmtId="0" fontId="0" fillId="0" borderId="5" xfId="0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166" fontId="2" fillId="6" borderId="5" xfId="0" applyNumberFormat="1" applyFon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5" fontId="0" fillId="0" borderId="5" xfId="0" applyNumberFormat="1" applyBorder="1"/>
    <xf numFmtId="166" fontId="0" fillId="0" borderId="5" xfId="0" applyNumberFormat="1" applyBorder="1" applyAlignment="1">
      <alignment horizontal="center" vertical="center"/>
    </xf>
    <xf numFmtId="4" fontId="0" fillId="0" borderId="0" xfId="0" applyNumberFormat="1"/>
    <xf numFmtId="165" fontId="0" fillId="0" borderId="5" xfId="1" applyFont="1" applyBorder="1"/>
    <xf numFmtId="0" fontId="0" fillId="0" borderId="40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Font="1" applyBorder="1"/>
    <xf numFmtId="0" fontId="13" fillId="0" borderId="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5" fontId="0" fillId="0" borderId="40" xfId="1" applyFont="1" applyBorder="1"/>
    <xf numFmtId="0" fontId="16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0" xfId="0" applyFont="1"/>
    <xf numFmtId="0" fontId="0" fillId="0" borderId="5" xfId="0" applyBorder="1" applyAlignment="1">
      <alignment wrapText="1"/>
    </xf>
    <xf numFmtId="0" fontId="2" fillId="6" borderId="5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165" fontId="4" fillId="0" borderId="0" xfId="1" applyFont="1" applyBorder="1" applyAlignment="1">
      <alignment horizontal="center" vertical="center"/>
    </xf>
    <xf numFmtId="165" fontId="4" fillId="0" borderId="0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wrapText="1"/>
    </xf>
    <xf numFmtId="0" fontId="0" fillId="0" borderId="0" xfId="0" applyAlignment="1"/>
    <xf numFmtId="0" fontId="0" fillId="3" borderId="18" xfId="0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wrapText="1"/>
    </xf>
    <xf numFmtId="0" fontId="2" fillId="6" borderId="5" xfId="0" applyFont="1" applyFill="1" applyBorder="1" applyAlignment="1">
      <alignment horizontal="center" wrapText="1"/>
    </xf>
    <xf numFmtId="0" fontId="2" fillId="0" borderId="5" xfId="0" applyFont="1" applyBorder="1"/>
    <xf numFmtId="165" fontId="2" fillId="0" borderId="5" xfId="1" applyFont="1" applyBorder="1"/>
    <xf numFmtId="0" fontId="2" fillId="0" borderId="0" xfId="0" applyFont="1"/>
    <xf numFmtId="0" fontId="0" fillId="0" borderId="9" xfId="0" applyBorder="1"/>
    <xf numFmtId="0" fontId="0" fillId="0" borderId="25" xfId="0" applyBorder="1"/>
    <xf numFmtId="0" fontId="2" fillId="0" borderId="5" xfId="0" applyFont="1" applyBorder="1" applyAlignment="1">
      <alignment horizontal="center"/>
    </xf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165" fontId="0" fillId="0" borderId="5" xfId="1" applyFont="1" applyBorder="1"/>
    <xf numFmtId="0" fontId="0" fillId="0" borderId="47" xfId="0" applyBorder="1"/>
    <xf numFmtId="0" fontId="0" fillId="0" borderId="5" xfId="0" applyFill="1" applyBorder="1" applyAlignment="1">
      <alignment horizontal="center"/>
    </xf>
    <xf numFmtId="165" fontId="0" fillId="0" borderId="5" xfId="1" applyFont="1" applyFill="1" applyBorder="1"/>
    <xf numFmtId="0" fontId="0" fillId="0" borderId="5" xfId="0" applyFill="1" applyBorder="1"/>
    <xf numFmtId="0" fontId="2" fillId="0" borderId="5" xfId="0" applyFont="1" applyFill="1" applyBorder="1" applyAlignment="1">
      <alignment horizontal="center"/>
    </xf>
    <xf numFmtId="0" fontId="4" fillId="0" borderId="49" xfId="0" applyFont="1" applyBorder="1"/>
    <xf numFmtId="0" fontId="4" fillId="0" borderId="5" xfId="0" applyFont="1" applyBorder="1"/>
    <xf numFmtId="0" fontId="4" fillId="0" borderId="5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1" applyFont="1" applyFill="1" applyBorder="1"/>
    <xf numFmtId="0" fontId="0" fillId="0" borderId="19" xfId="0" applyBorder="1"/>
    <xf numFmtId="0" fontId="20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4" fillId="0" borderId="0" xfId="0" applyFont="1" applyBorder="1" applyAlignment="1">
      <alignment wrapText="1"/>
    </xf>
    <xf numFmtId="166" fontId="2" fillId="6" borderId="5" xfId="0" applyNumberFormat="1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165" fontId="4" fillId="0" borderId="19" xfId="1" applyFont="1" applyFill="1" applyBorder="1" applyAlignment="1">
      <alignment horizontal="center" vertical="center"/>
    </xf>
    <xf numFmtId="165" fontId="4" fillId="0" borderId="19" xfId="1" applyFont="1" applyBorder="1" applyAlignment="1">
      <alignment horizontal="center" vertical="center"/>
    </xf>
    <xf numFmtId="0" fontId="19" fillId="0" borderId="0" xfId="0" applyFont="1"/>
    <xf numFmtId="165" fontId="1" fillId="0" borderId="5" xfId="1" applyFont="1" applyBorder="1"/>
    <xf numFmtId="165" fontId="1" fillId="0" borderId="5" xfId="1" applyFont="1" applyFill="1" applyBorder="1"/>
    <xf numFmtId="0" fontId="1" fillId="0" borderId="5" xfId="0" applyFont="1" applyFill="1" applyBorder="1"/>
    <xf numFmtId="43" fontId="0" fillId="0" borderId="0" xfId="0" applyNumberFormat="1" applyFont="1"/>
    <xf numFmtId="165" fontId="22" fillId="0" borderId="5" xfId="1" applyFont="1" applyFill="1" applyBorder="1"/>
    <xf numFmtId="167" fontId="4" fillId="0" borderId="0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23" fillId="0" borderId="0" xfId="0" applyFont="1"/>
    <xf numFmtId="167" fontId="2" fillId="6" borderId="5" xfId="0" applyNumberFormat="1" applyFont="1" applyFill="1" applyBorder="1" applyAlignment="1">
      <alignment horizontal="right"/>
    </xf>
    <xf numFmtId="167" fontId="4" fillId="0" borderId="0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167" fontId="0" fillId="0" borderId="0" xfId="1" applyNumberFormat="1" applyFont="1" applyAlignment="1">
      <alignment horizontal="right"/>
    </xf>
    <xf numFmtId="0" fontId="2" fillId="0" borderId="40" xfId="0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0" xfId="0" applyFill="1"/>
    <xf numFmtId="0" fontId="24" fillId="0" borderId="0" xfId="0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165" fontId="0" fillId="0" borderId="5" xfId="0" applyNumberFormat="1" applyFill="1" applyBorder="1"/>
    <xf numFmtId="165" fontId="0" fillId="0" borderId="5" xfId="0" applyNumberFormat="1" applyFill="1" applyBorder="1" applyAlignment="1">
      <alignment vertical="center"/>
    </xf>
    <xf numFmtId="165" fontId="4" fillId="0" borderId="5" xfId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65" fontId="4" fillId="0" borderId="11" xfId="1" applyFont="1" applyFill="1" applyBorder="1" applyAlignment="1">
      <alignment horizontal="center" vertical="center"/>
    </xf>
    <xf numFmtId="164" fontId="22" fillId="0" borderId="0" xfId="0" applyNumberFormat="1" applyFont="1" applyFill="1"/>
    <xf numFmtId="165" fontId="0" fillId="0" borderId="0" xfId="1" applyFont="1" applyFill="1"/>
    <xf numFmtId="164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ill="1"/>
    <xf numFmtId="0" fontId="0" fillId="0" borderId="0" xfId="0" applyFont="1" applyFill="1"/>
    <xf numFmtId="164" fontId="2" fillId="0" borderId="0" xfId="0" applyNumberFormat="1" applyFont="1" applyFill="1"/>
    <xf numFmtId="164" fontId="0" fillId="0" borderId="0" xfId="0" applyNumberFormat="1" applyFont="1" applyFill="1"/>
    <xf numFmtId="168" fontId="0" fillId="0" borderId="0" xfId="0" applyNumberFormat="1" applyFill="1"/>
    <xf numFmtId="165" fontId="2" fillId="0" borderId="5" xfId="1" applyFont="1" applyFill="1" applyBorder="1"/>
    <xf numFmtId="165" fontId="0" fillId="0" borderId="40" xfId="1" applyFont="1" applyFill="1" applyBorder="1"/>
    <xf numFmtId="167" fontId="4" fillId="0" borderId="16" xfId="0" applyNumberFormat="1" applyFont="1" applyFill="1" applyBorder="1"/>
    <xf numFmtId="167" fontId="4" fillId="0" borderId="4" xfId="0" applyNumberFormat="1" applyFont="1" applyFill="1" applyBorder="1"/>
    <xf numFmtId="167" fontId="20" fillId="0" borderId="27" xfId="0" applyNumberFormat="1" applyFont="1" applyFill="1" applyBorder="1"/>
    <xf numFmtId="4" fontId="0" fillId="0" borderId="0" xfId="0" applyNumberFormat="1" applyFill="1"/>
    <xf numFmtId="167" fontId="20" fillId="0" borderId="29" xfId="0" applyNumberFormat="1" applyFont="1" applyFill="1" applyBorder="1"/>
    <xf numFmtId="167" fontId="0" fillId="0" borderId="4" xfId="0" applyNumberFormat="1" applyFill="1" applyBorder="1"/>
    <xf numFmtId="167" fontId="0" fillId="0" borderId="30" xfId="0" applyNumberFormat="1" applyFill="1" applyBorder="1"/>
    <xf numFmtId="0" fontId="0" fillId="0" borderId="0" xfId="0" applyFill="1" applyAlignment="1"/>
    <xf numFmtId="0" fontId="0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0" fillId="0" borderId="17" xfId="0" applyFill="1" applyBorder="1"/>
    <xf numFmtId="0" fontId="0" fillId="0" borderId="40" xfId="0" applyFill="1" applyBorder="1" applyAlignment="1">
      <alignment horizontal="center"/>
    </xf>
    <xf numFmtId="165" fontId="0" fillId="0" borderId="24" xfId="1" applyFont="1" applyFill="1" applyBorder="1"/>
    <xf numFmtId="165" fontId="0" fillId="0" borderId="17" xfId="1" applyFont="1" applyFill="1" applyBorder="1"/>
    <xf numFmtId="0" fontId="26" fillId="0" borderId="0" xfId="0" applyFont="1" applyFill="1"/>
    <xf numFmtId="165" fontId="28" fillId="3" borderId="5" xfId="1" applyFont="1" applyFill="1" applyBorder="1" applyAlignment="1">
      <alignment horizontal="right" vertical="center"/>
    </xf>
    <xf numFmtId="0" fontId="27" fillId="0" borderId="0" xfId="0" applyFont="1"/>
    <xf numFmtId="165" fontId="28" fillId="3" borderId="5" xfId="1" applyFont="1" applyFill="1" applyBorder="1" applyAlignment="1">
      <alignment horizontal="center" vertical="center"/>
    </xf>
    <xf numFmtId="165" fontId="28" fillId="0" borderId="5" xfId="1" applyFont="1" applyBorder="1" applyAlignment="1">
      <alignment horizontal="center" vertical="center"/>
    </xf>
    <xf numFmtId="0" fontId="25" fillId="0" borderId="0" xfId="0" applyFont="1"/>
    <xf numFmtId="0" fontId="0" fillId="0" borderId="5" xfId="0" applyFont="1" applyBorder="1" applyAlignment="1">
      <alignment wrapText="1"/>
    </xf>
    <xf numFmtId="0" fontId="2" fillId="0" borderId="5" xfId="0" applyFont="1" applyFill="1" applyBorder="1" applyAlignment="1">
      <alignment horizontal="center"/>
    </xf>
    <xf numFmtId="167" fontId="0" fillId="0" borderId="51" xfId="0" applyNumberFormat="1" applyBorder="1"/>
    <xf numFmtId="167" fontId="0" fillId="0" borderId="30" xfId="0" applyNumberFormat="1" applyFont="1" applyFill="1" applyBorder="1"/>
    <xf numFmtId="167" fontId="0" fillId="0" borderId="40" xfId="0" applyNumberFormat="1" applyFill="1" applyBorder="1"/>
    <xf numFmtId="167" fontId="0" fillId="0" borderId="0" xfId="0" applyNumberFormat="1" applyFill="1" applyAlignment="1"/>
    <xf numFmtId="0" fontId="0" fillId="0" borderId="0" xfId="0" applyFont="1" applyBorder="1"/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5" fontId="2" fillId="2" borderId="8" xfId="0" applyNumberFormat="1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167" fontId="0" fillId="0" borderId="31" xfId="0" applyNumberFormat="1" applyBorder="1" applyAlignment="1">
      <alignment vertical="center"/>
    </xf>
    <xf numFmtId="167" fontId="0" fillId="0" borderId="28" xfId="0" applyNumberForma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 indent="7"/>
    </xf>
    <xf numFmtId="0" fontId="0" fillId="0" borderId="36" xfId="0" applyFont="1" applyBorder="1" applyAlignment="1">
      <alignment horizontal="left" vertical="center" wrapText="1" indent="7"/>
    </xf>
    <xf numFmtId="0" fontId="14" fillId="0" borderId="0" xfId="0" applyFont="1" applyBorder="1" applyAlignment="1">
      <alignment horizontal="center"/>
    </xf>
    <xf numFmtId="0" fontId="0" fillId="0" borderId="2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23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10" fillId="0" borderId="2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7" fontId="2" fillId="0" borderId="31" xfId="0" applyNumberFormat="1" applyFont="1" applyFill="1" applyBorder="1" applyAlignment="1">
      <alignment vertical="center"/>
    </xf>
    <xf numFmtId="167" fontId="2" fillId="0" borderId="28" xfId="0" applyNumberFormat="1" applyFont="1" applyFill="1" applyBorder="1" applyAlignment="1">
      <alignment vertical="center"/>
    </xf>
    <xf numFmtId="167" fontId="2" fillId="0" borderId="31" xfId="0" applyNumberFormat="1" applyFont="1" applyBorder="1" applyAlignment="1">
      <alignment vertical="center"/>
    </xf>
    <xf numFmtId="167" fontId="2" fillId="0" borderId="28" xfId="0" applyNumberFormat="1" applyFont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8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5" fillId="0" borderId="48" xfId="0" applyFont="1" applyBorder="1" applyAlignment="1">
      <alignment horizontal="center"/>
    </xf>
    <xf numFmtId="0" fontId="0" fillId="0" borderId="39" xfId="0" applyBorder="1" applyAlignment="1">
      <alignment wrapText="1"/>
    </xf>
    <xf numFmtId="0" fontId="0" fillId="0" borderId="38" xfId="0" applyBorder="1" applyAlignment="1">
      <alignment wrapText="1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37" xfId="0" applyBorder="1" applyAlignment="1">
      <alignment wrapText="1"/>
    </xf>
    <xf numFmtId="0" fontId="0" fillId="0" borderId="38" xfId="0" applyBorder="1" applyAlignment="1"/>
    <xf numFmtId="0" fontId="0" fillId="0" borderId="37" xfId="0" applyFill="1" applyBorder="1" applyAlignment="1">
      <alignment wrapText="1"/>
    </xf>
    <xf numFmtId="0" fontId="0" fillId="0" borderId="39" xfId="0" applyFill="1" applyBorder="1" applyAlignment="1">
      <alignment wrapText="1"/>
    </xf>
    <xf numFmtId="0" fontId="0" fillId="0" borderId="38" xfId="0" applyFill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48" xfId="0" applyFont="1" applyFill="1" applyBorder="1" applyAlignment="1">
      <alignment horizontal="center"/>
    </xf>
    <xf numFmtId="0" fontId="0" fillId="0" borderId="4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7" xfId="0" applyBorder="1" applyAlignment="1"/>
    <xf numFmtId="0" fontId="0" fillId="0" borderId="5" xfId="0" applyFill="1" applyBorder="1" applyAlignment="1">
      <alignment wrapText="1"/>
    </xf>
    <xf numFmtId="0" fontId="0" fillId="0" borderId="5" xfId="0" applyFill="1" applyBorder="1" applyAlignment="1"/>
    <xf numFmtId="0" fontId="7" fillId="0" borderId="0" xfId="0" applyFont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6" fontId="2" fillId="6" borderId="24" xfId="0" applyNumberFormat="1" applyFont="1" applyFill="1" applyBorder="1" applyAlignment="1">
      <alignment horizontal="center" wrapText="1"/>
    </xf>
    <xf numFmtId="166" fontId="2" fillId="6" borderId="17" xfId="0" applyNumberFormat="1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40" xfId="0" applyFont="1" applyFill="1" applyBorder="1" applyAlignment="1">
      <alignment horizontal="right" wrapText="1"/>
    </xf>
    <xf numFmtId="0" fontId="2" fillId="6" borderId="42" xfId="0" applyFont="1" applyFill="1" applyBorder="1" applyAlignment="1">
      <alignment horizontal="right" wrapText="1"/>
    </xf>
    <xf numFmtId="0" fontId="0" fillId="0" borderId="40" xfId="0" applyBorder="1" applyAlignment="1">
      <alignment horizontal="right" wrapText="1"/>
    </xf>
    <xf numFmtId="0" fontId="0" fillId="0" borderId="42" xfId="0" applyBorder="1" applyAlignment="1">
      <alignment horizontal="right" wrapText="1"/>
    </xf>
    <xf numFmtId="0" fontId="0" fillId="0" borderId="40" xfId="0" applyFill="1" applyBorder="1" applyAlignment="1">
      <alignment horizontal="right" wrapText="1"/>
    </xf>
    <xf numFmtId="0" fontId="0" fillId="0" borderId="42" xfId="0" applyFill="1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0" fontId="2" fillId="6" borderId="40" xfId="0" applyFont="1" applyFill="1" applyBorder="1" applyAlignment="1">
      <alignment horizontal="center" wrapText="1"/>
    </xf>
    <xf numFmtId="0" fontId="2" fillId="6" borderId="42" xfId="0" applyFont="1" applyFill="1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2" fillId="0" borderId="5" xfId="0" applyFont="1" applyFill="1" applyBorder="1" applyAlignment="1">
      <alignment horizontal="center"/>
    </xf>
    <xf numFmtId="166" fontId="2" fillId="6" borderId="40" xfId="0" applyNumberFormat="1" applyFont="1" applyFill="1" applyBorder="1" applyAlignment="1">
      <alignment horizontal="center" wrapText="1"/>
    </xf>
    <xf numFmtId="166" fontId="2" fillId="6" borderId="41" xfId="0" applyNumberFormat="1" applyFont="1" applyFill="1" applyBorder="1" applyAlignment="1">
      <alignment horizontal="center" wrapText="1"/>
    </xf>
    <xf numFmtId="166" fontId="2" fillId="6" borderId="42" xfId="0" applyNumberFormat="1" applyFont="1" applyFill="1" applyBorder="1" applyAlignment="1">
      <alignment horizontal="center" wrapText="1"/>
    </xf>
  </cellXfs>
  <cellStyles count="3">
    <cellStyle name="Prozent" xfId="2" builtinId="5"/>
    <cellStyle name="Standard" xfId="0" builtinId="0"/>
    <cellStyle name="Währung" xfId="1" builtinId="4"/>
  </cellStyles>
  <dxfs count="4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showWhiteSpace="0" workbookViewId="0">
      <selection activeCell="G19" sqref="G19"/>
    </sheetView>
  </sheetViews>
  <sheetFormatPr baseColWidth="10" defaultRowHeight="14.25" x14ac:dyDescent="0.45"/>
  <cols>
    <col min="1" max="1" width="4" customWidth="1"/>
    <col min="2" max="2" width="17.265625" bestFit="1" customWidth="1"/>
    <col min="3" max="3" width="66.73046875" customWidth="1"/>
    <col min="4" max="4" width="32.86328125" customWidth="1"/>
    <col min="7" max="9" width="10.86328125" style="38"/>
  </cols>
  <sheetData>
    <row r="1" spans="1:13" ht="30.75" x14ac:dyDescent="0.45">
      <c r="A1" s="212" t="s">
        <v>256</v>
      </c>
      <c r="B1" s="212"/>
      <c r="C1" s="212"/>
      <c r="D1" s="212"/>
      <c r="G1"/>
      <c r="H1"/>
      <c r="I1"/>
      <c r="K1" s="38"/>
      <c r="L1" s="38"/>
      <c r="M1" s="38"/>
    </row>
    <row r="2" spans="1:13" ht="21" x14ac:dyDescent="0.45">
      <c r="A2" s="84"/>
      <c r="B2" s="84"/>
      <c r="C2" s="84"/>
      <c r="D2" s="84"/>
      <c r="G2"/>
      <c r="H2"/>
      <c r="I2"/>
      <c r="K2" s="38"/>
      <c r="L2" s="38"/>
      <c r="M2" s="38"/>
    </row>
    <row r="3" spans="1:13" x14ac:dyDescent="0.45">
      <c r="A3" s="213" t="s">
        <v>145</v>
      </c>
      <c r="B3" s="214"/>
      <c r="C3" s="214"/>
      <c r="D3" s="214"/>
      <c r="G3"/>
      <c r="H3"/>
      <c r="I3"/>
      <c r="K3" s="38"/>
      <c r="L3" s="38"/>
      <c r="M3" s="38"/>
    </row>
    <row r="4" spans="1:13" ht="18.399999999999999" thickBot="1" x14ac:dyDescent="0.5">
      <c r="A4" s="85"/>
      <c r="B4" s="86" t="s">
        <v>92</v>
      </c>
      <c r="C4" s="87" t="s">
        <v>85</v>
      </c>
      <c r="D4" s="88" t="s">
        <v>62</v>
      </c>
      <c r="G4"/>
      <c r="H4"/>
      <c r="I4"/>
    </row>
    <row r="5" spans="1:13" ht="15.75" customHeight="1" x14ac:dyDescent="0.45">
      <c r="A5" s="40"/>
      <c r="B5" s="41"/>
      <c r="C5" s="42" t="s">
        <v>75</v>
      </c>
      <c r="D5" s="55">
        <f>Ergebnishaushalt!D22</f>
        <v>-68178.139999998733</v>
      </c>
      <c r="G5"/>
      <c r="H5"/>
      <c r="I5"/>
    </row>
    <row r="6" spans="1:13" ht="15.75" customHeight="1" thickBot="1" x14ac:dyDescent="0.5">
      <c r="A6" s="52" t="s">
        <v>70</v>
      </c>
      <c r="B6" s="53"/>
      <c r="C6" s="111" t="s">
        <v>97</v>
      </c>
      <c r="D6" s="57">
        <f>Ergebnishaushalt!D11</f>
        <v>6000</v>
      </c>
      <c r="G6"/>
      <c r="H6"/>
      <c r="I6"/>
    </row>
    <row r="7" spans="1:13" ht="14.65" thickBot="1" x14ac:dyDescent="0.5">
      <c r="A7" s="45" t="s">
        <v>71</v>
      </c>
      <c r="B7" s="46"/>
      <c r="C7" s="47" t="s">
        <v>221</v>
      </c>
      <c r="D7" s="58">
        <f>D5+D6</f>
        <v>-62178.139999998733</v>
      </c>
      <c r="G7"/>
      <c r="H7"/>
      <c r="I7"/>
    </row>
    <row r="8" spans="1:13" ht="14.65" thickTop="1" x14ac:dyDescent="0.45">
      <c r="A8" s="204" t="s">
        <v>71</v>
      </c>
      <c r="B8" s="204"/>
      <c r="C8" s="206" t="s">
        <v>63</v>
      </c>
      <c r="D8" s="208">
        <f>D6+D7</f>
        <v>-56178.139999998733</v>
      </c>
      <c r="G8"/>
      <c r="H8"/>
      <c r="I8"/>
    </row>
    <row r="9" spans="1:13" x14ac:dyDescent="0.45">
      <c r="A9" s="205"/>
      <c r="B9" s="205"/>
      <c r="C9" s="207"/>
      <c r="D9" s="209"/>
      <c r="G9"/>
      <c r="H9"/>
      <c r="I9"/>
    </row>
    <row r="10" spans="1:13" x14ac:dyDescent="0.45">
      <c r="A10" s="36" t="s">
        <v>70</v>
      </c>
      <c r="B10" s="39"/>
      <c r="C10" s="44" t="s">
        <v>157</v>
      </c>
      <c r="D10" s="56">
        <v>0</v>
      </c>
      <c r="G10"/>
      <c r="H10"/>
      <c r="I10"/>
    </row>
    <row r="11" spans="1:13" ht="14.65" thickBot="1" x14ac:dyDescent="0.5">
      <c r="A11" s="45" t="s">
        <v>72</v>
      </c>
      <c r="B11" s="46">
        <v>1000</v>
      </c>
      <c r="C11" s="48" t="s">
        <v>152</v>
      </c>
      <c r="D11" s="58">
        <f>Teilfinanzhaushalt!$D$10</f>
        <v>50000</v>
      </c>
      <c r="G11"/>
      <c r="H11"/>
      <c r="I11"/>
    </row>
    <row r="12" spans="1:13" ht="14.65" thickTop="1" x14ac:dyDescent="0.45">
      <c r="A12" s="204" t="s">
        <v>71</v>
      </c>
      <c r="B12" s="204"/>
      <c r="C12" s="206" t="s">
        <v>64</v>
      </c>
      <c r="D12" s="208">
        <f>D10-D11</f>
        <v>-50000</v>
      </c>
      <c r="G12"/>
      <c r="H12"/>
      <c r="I12"/>
    </row>
    <row r="13" spans="1:13" ht="14.65" thickBot="1" x14ac:dyDescent="0.5">
      <c r="A13" s="210"/>
      <c r="B13" s="210"/>
      <c r="C13" s="211"/>
      <c r="D13" s="209"/>
      <c r="G13"/>
      <c r="H13"/>
      <c r="I13"/>
    </row>
    <row r="14" spans="1:13" ht="14.65" thickTop="1" x14ac:dyDescent="0.45">
      <c r="A14" s="204" t="s">
        <v>71</v>
      </c>
      <c r="B14" s="204"/>
      <c r="C14" s="206" t="s">
        <v>65</v>
      </c>
      <c r="D14" s="208">
        <f>D8+D12</f>
        <v>-106178.13999999873</v>
      </c>
      <c r="G14"/>
      <c r="H14"/>
      <c r="I14"/>
    </row>
    <row r="15" spans="1:13" x14ac:dyDescent="0.45">
      <c r="A15" s="205"/>
      <c r="B15" s="205"/>
      <c r="C15" s="207"/>
      <c r="D15" s="209"/>
      <c r="G15"/>
      <c r="H15"/>
      <c r="I15"/>
    </row>
    <row r="16" spans="1:13" x14ac:dyDescent="0.45">
      <c r="A16" s="40" t="s">
        <v>70</v>
      </c>
      <c r="B16" s="41"/>
      <c r="C16" s="50" t="s">
        <v>66</v>
      </c>
      <c r="D16" s="55">
        <v>0</v>
      </c>
      <c r="G16"/>
      <c r="H16"/>
      <c r="I16"/>
    </row>
    <row r="17" spans="1:9" ht="14.65" thickBot="1" x14ac:dyDescent="0.5">
      <c r="A17" s="45" t="s">
        <v>72</v>
      </c>
      <c r="B17" s="46"/>
      <c r="C17" s="48" t="s">
        <v>67</v>
      </c>
      <c r="D17" s="58">
        <v>0</v>
      </c>
      <c r="G17"/>
      <c r="H17"/>
      <c r="I17"/>
    </row>
    <row r="18" spans="1:9" ht="14.65" thickTop="1" x14ac:dyDescent="0.45">
      <c r="A18" s="204" t="s">
        <v>71</v>
      </c>
      <c r="B18" s="204"/>
      <c r="C18" s="206" t="s">
        <v>68</v>
      </c>
      <c r="D18" s="208">
        <f>D16-D17</f>
        <v>0</v>
      </c>
      <c r="G18"/>
      <c r="H18"/>
      <c r="I18"/>
    </row>
    <row r="19" spans="1:9" ht="14.65" thickBot="1" x14ac:dyDescent="0.5">
      <c r="A19" s="205"/>
      <c r="B19" s="205"/>
      <c r="C19" s="207"/>
      <c r="D19" s="209"/>
      <c r="G19"/>
      <c r="H19"/>
      <c r="I19"/>
    </row>
    <row r="20" spans="1:9" ht="14.65" thickTop="1" x14ac:dyDescent="0.45">
      <c r="A20" s="204" t="s">
        <v>71</v>
      </c>
      <c r="B20" s="204"/>
      <c r="C20" s="206" t="s">
        <v>150</v>
      </c>
      <c r="D20" s="208">
        <f>D14+D18</f>
        <v>-106178.13999999873</v>
      </c>
      <c r="G20"/>
      <c r="H20"/>
      <c r="I20"/>
    </row>
    <row r="21" spans="1:9" x14ac:dyDescent="0.45">
      <c r="A21" s="205"/>
      <c r="B21" s="205"/>
      <c r="C21" s="207"/>
      <c r="D21" s="209"/>
      <c r="G21"/>
      <c r="H21"/>
      <c r="I21"/>
    </row>
    <row r="22" spans="1:9" ht="14.65" thickBot="1" x14ac:dyDescent="0.5">
      <c r="A22" s="63" t="s">
        <v>153</v>
      </c>
      <c r="B22" s="49"/>
      <c r="C22" s="112" t="s">
        <v>69</v>
      </c>
      <c r="D22" s="180">
        <v>1721596.09</v>
      </c>
      <c r="G22"/>
      <c r="H22"/>
      <c r="I22"/>
    </row>
    <row r="23" spans="1:9" ht="14.65" thickTop="1" x14ac:dyDescent="0.45">
      <c r="A23" s="204" t="s">
        <v>71</v>
      </c>
      <c r="B23" s="204"/>
      <c r="C23" s="206" t="s">
        <v>151</v>
      </c>
      <c r="D23" s="208">
        <f>D20+D22</f>
        <v>1615417.9500000014</v>
      </c>
      <c r="G23"/>
      <c r="H23"/>
      <c r="I23"/>
    </row>
    <row r="24" spans="1:9" x14ac:dyDescent="0.45">
      <c r="A24" s="205"/>
      <c r="B24" s="205"/>
      <c r="C24" s="207"/>
      <c r="D24" s="209"/>
      <c r="G24"/>
      <c r="H24"/>
      <c r="I24"/>
    </row>
  </sheetData>
  <mergeCells count="26">
    <mergeCell ref="A1:D1"/>
    <mergeCell ref="A3:D3"/>
    <mergeCell ref="A14:A15"/>
    <mergeCell ref="B14:B15"/>
    <mergeCell ref="C14:C15"/>
    <mergeCell ref="D14:D15"/>
    <mergeCell ref="A23:A24"/>
    <mergeCell ref="B23:B24"/>
    <mergeCell ref="C23:C24"/>
    <mergeCell ref="D23:D24"/>
    <mergeCell ref="A20:A21"/>
    <mergeCell ref="B20:B21"/>
    <mergeCell ref="C20:C21"/>
    <mergeCell ref="D20:D21"/>
    <mergeCell ref="A18:A19"/>
    <mergeCell ref="B18:B19"/>
    <mergeCell ref="C18:C19"/>
    <mergeCell ref="D18:D19"/>
    <mergeCell ref="D8:D9"/>
    <mergeCell ref="A12:A13"/>
    <mergeCell ref="B12:B13"/>
    <mergeCell ref="C12:C13"/>
    <mergeCell ref="D12:D13"/>
    <mergeCell ref="A8:A9"/>
    <mergeCell ref="B8:B9"/>
    <mergeCell ref="C8:C9"/>
  </mergeCells>
  <conditionalFormatting sqref="B5">
    <cfRule type="cellIs" dxfId="47" priority="15" operator="equal">
      <formula>"+"</formula>
    </cfRule>
  </conditionalFormatting>
  <conditionalFormatting sqref="B10:B11 B22 B16:B17 B5:B8">
    <cfRule type="cellIs" dxfId="46" priority="13" operator="equal">
      <formula>"-"</formula>
    </cfRule>
    <cfRule type="cellIs" dxfId="45" priority="14" operator="equal">
      <formula>"+"</formula>
    </cfRule>
  </conditionalFormatting>
  <conditionalFormatting sqref="B12">
    <cfRule type="cellIs" dxfId="44" priority="11" operator="equal">
      <formula>"-"</formula>
    </cfRule>
    <cfRule type="cellIs" dxfId="43" priority="12" operator="equal">
      <formula>"+"</formula>
    </cfRule>
  </conditionalFormatting>
  <conditionalFormatting sqref="B18">
    <cfRule type="cellIs" dxfId="42" priority="9" operator="equal">
      <formula>"-"</formula>
    </cfRule>
    <cfRule type="cellIs" dxfId="41" priority="10" operator="equal">
      <formula>"+"</formula>
    </cfRule>
  </conditionalFormatting>
  <conditionalFormatting sqref="B20">
    <cfRule type="cellIs" dxfId="40" priority="7" operator="equal">
      <formula>"-"</formula>
    </cfRule>
    <cfRule type="cellIs" dxfId="39" priority="8" operator="equal">
      <formula>"+"</formula>
    </cfRule>
  </conditionalFormatting>
  <conditionalFormatting sqref="B23">
    <cfRule type="cellIs" dxfId="38" priority="5" operator="equal">
      <formula>"-"</formula>
    </cfRule>
    <cfRule type="cellIs" dxfId="37" priority="6" operator="equal">
      <formula>"+"</formula>
    </cfRule>
  </conditionalFormatting>
  <conditionalFormatting sqref="B14">
    <cfRule type="cellIs" dxfId="36" priority="3" operator="equal">
      <formula>"-"</formula>
    </cfRule>
    <cfRule type="cellIs" dxfId="35" priority="4" operator="equal">
      <formula>"+"</formula>
    </cfRule>
  </conditionalFormatting>
  <conditionalFormatting sqref="D8:D9 D12:D15 D18:D21 D23:D24">
    <cfRule type="cellIs" dxfId="34" priority="2" operator="greaterThan">
      <formula>0</formula>
    </cfRule>
  </conditionalFormatting>
  <conditionalFormatting sqref="D8:D9 D12:D15 D18:D21 D23:D24">
    <cfRule type="cellIs" dxfId="3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view="pageLayout" workbookViewId="0">
      <selection activeCell="A10" sqref="A10"/>
    </sheetView>
  </sheetViews>
  <sheetFormatPr baseColWidth="10" defaultRowHeight="14.25" x14ac:dyDescent="0.45"/>
  <cols>
    <col min="1" max="1" width="31.86328125" customWidth="1"/>
    <col min="2" max="5" width="20" customWidth="1"/>
  </cols>
  <sheetData>
    <row r="1" spans="1:5" x14ac:dyDescent="0.45">
      <c r="C1" s="131" t="s">
        <v>212</v>
      </c>
      <c r="D1" s="131"/>
      <c r="E1" s="131"/>
    </row>
    <row r="2" spans="1:5" x14ac:dyDescent="0.45">
      <c r="A2" s="131" t="s">
        <v>259</v>
      </c>
      <c r="B2" s="105">
        <v>2019</v>
      </c>
      <c r="C2">
        <v>2020</v>
      </c>
      <c r="D2">
        <v>2021</v>
      </c>
      <c r="E2">
        <v>2022</v>
      </c>
    </row>
    <row r="3" spans="1:5" x14ac:dyDescent="0.45">
      <c r="A3" t="s">
        <v>210</v>
      </c>
      <c r="B3" s="2">
        <v>40000</v>
      </c>
      <c r="C3" s="2">
        <v>500</v>
      </c>
      <c r="D3" s="2">
        <v>500</v>
      </c>
      <c r="E3" s="2">
        <v>5000</v>
      </c>
    </row>
    <row r="4" spans="1:5" x14ac:dyDescent="0.45">
      <c r="A4" t="s">
        <v>211</v>
      </c>
      <c r="B4" s="2">
        <v>5000</v>
      </c>
      <c r="C4" s="2">
        <v>500</v>
      </c>
      <c r="D4" s="2">
        <v>500</v>
      </c>
      <c r="E4" s="2">
        <v>2500</v>
      </c>
    </row>
    <row r="5" spans="1:5" x14ac:dyDescent="0.45">
      <c r="A5" t="s">
        <v>209</v>
      </c>
      <c r="B5" s="2">
        <v>5000</v>
      </c>
      <c r="C5" s="2">
        <v>5000</v>
      </c>
      <c r="D5" s="2">
        <v>5000</v>
      </c>
      <c r="E5" s="2">
        <v>5000</v>
      </c>
    </row>
    <row r="7" spans="1:5" x14ac:dyDescent="0.45">
      <c r="A7" t="s">
        <v>208</v>
      </c>
      <c r="B7" s="2">
        <v>50000</v>
      </c>
    </row>
    <row r="9" spans="1:5" x14ac:dyDescent="0.45">
      <c r="B9" s="2"/>
    </row>
  </sheetData>
  <phoneticPr fontId="21" type="noConversion"/>
  <pageMargins left="0.7" right="0.7" top="0.78740157499999996" bottom="0.78740157499999996" header="0.3" footer="0.3"/>
  <pageSetup paperSize="9"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>
      <selection activeCell="C28" sqref="C28"/>
    </sheetView>
  </sheetViews>
  <sheetFormatPr baseColWidth="10" defaultRowHeight="14.25" x14ac:dyDescent="0.45"/>
  <cols>
    <col min="1" max="1" width="15.1328125" bestFit="1" customWidth="1"/>
    <col min="2" max="2" width="13.265625" customWidth="1"/>
    <col min="3" max="3" width="46.73046875" style="38" bestFit="1" customWidth="1"/>
    <col min="4" max="4" width="15.265625" style="38" bestFit="1" customWidth="1"/>
    <col min="5" max="5" width="10.86328125" style="38"/>
  </cols>
  <sheetData>
    <row r="1" spans="1:7" ht="30.75" x14ac:dyDescent="0.9">
      <c r="A1" s="215" t="s">
        <v>257</v>
      </c>
      <c r="B1" s="215"/>
      <c r="C1" s="215"/>
      <c r="D1" s="215"/>
      <c r="E1" s="215"/>
      <c r="F1" s="215"/>
      <c r="G1" s="215"/>
    </row>
    <row r="3" spans="1:7" x14ac:dyDescent="0.45">
      <c r="A3" s="36" t="s">
        <v>91</v>
      </c>
      <c r="B3" s="72">
        <v>100000</v>
      </c>
      <c r="C3" s="72" t="s">
        <v>88</v>
      </c>
      <c r="D3" s="36"/>
      <c r="E3"/>
    </row>
    <row r="4" spans="1:7" x14ac:dyDescent="0.45">
      <c r="A4" s="36" t="s">
        <v>92</v>
      </c>
      <c r="B4" s="72">
        <v>1000</v>
      </c>
      <c r="C4" s="72" t="s">
        <v>89</v>
      </c>
      <c r="D4" s="36"/>
      <c r="E4"/>
    </row>
    <row r="5" spans="1:7" x14ac:dyDescent="0.45">
      <c r="A5" s="36" t="s">
        <v>90</v>
      </c>
      <c r="B5" s="72">
        <v>1100</v>
      </c>
      <c r="C5" s="72" t="s">
        <v>86</v>
      </c>
      <c r="D5" s="36"/>
      <c r="E5"/>
    </row>
    <row r="6" spans="1:7" x14ac:dyDescent="0.45">
      <c r="A6" s="36" t="s">
        <v>93</v>
      </c>
      <c r="B6" s="72" t="s">
        <v>86</v>
      </c>
      <c r="C6" s="80" t="s">
        <v>89</v>
      </c>
      <c r="D6" s="36"/>
      <c r="E6"/>
    </row>
    <row r="7" spans="1:7" x14ac:dyDescent="0.45">
      <c r="A7" s="36" t="s">
        <v>94</v>
      </c>
      <c r="B7" s="36"/>
      <c r="C7" s="72" t="s">
        <v>85</v>
      </c>
      <c r="D7" s="115" t="s">
        <v>258</v>
      </c>
      <c r="E7"/>
    </row>
    <row r="8" spans="1:7" x14ac:dyDescent="0.45">
      <c r="A8" s="36"/>
      <c r="B8" s="36"/>
      <c r="C8" s="36" t="s">
        <v>156</v>
      </c>
      <c r="D8" s="78">
        <f>Investitionsplan!B7</f>
        <v>50000</v>
      </c>
      <c r="E8"/>
    </row>
    <row r="9" spans="1:7" x14ac:dyDescent="0.45">
      <c r="A9" s="36"/>
      <c r="B9" s="36" t="s">
        <v>71</v>
      </c>
      <c r="C9" s="36" t="s">
        <v>73</v>
      </c>
      <c r="D9" s="78">
        <f>D8</f>
        <v>50000</v>
      </c>
      <c r="E9"/>
    </row>
    <row r="10" spans="1:7" x14ac:dyDescent="0.45">
      <c r="A10" s="36"/>
      <c r="B10" s="36" t="s">
        <v>72</v>
      </c>
      <c r="C10" s="81" t="s">
        <v>156</v>
      </c>
      <c r="D10" s="78">
        <v>50000</v>
      </c>
      <c r="E10"/>
    </row>
    <row r="11" spans="1:7" x14ac:dyDescent="0.45">
      <c r="A11" s="36"/>
      <c r="B11" s="36" t="s">
        <v>71</v>
      </c>
      <c r="C11" s="81" t="s">
        <v>74</v>
      </c>
      <c r="D11" s="78">
        <f>SUM(D10:D10)</f>
        <v>50000</v>
      </c>
      <c r="E11"/>
    </row>
    <row r="12" spans="1:7" x14ac:dyDescent="0.45">
      <c r="A12" s="36"/>
      <c r="B12" s="36" t="s">
        <v>71</v>
      </c>
      <c r="C12" s="72" t="s">
        <v>75</v>
      </c>
      <c r="D12" s="78">
        <f>D9-D11</f>
        <v>0</v>
      </c>
      <c r="E12"/>
    </row>
    <row r="13" spans="1:7" x14ac:dyDescent="0.45">
      <c r="A13" s="36"/>
      <c r="B13" s="36" t="s">
        <v>70</v>
      </c>
      <c r="C13" s="72" t="s">
        <v>76</v>
      </c>
      <c r="D13" s="78">
        <v>0</v>
      </c>
      <c r="E13"/>
    </row>
    <row r="14" spans="1:7" x14ac:dyDescent="0.45">
      <c r="A14" s="36"/>
      <c r="B14" s="36" t="s">
        <v>72</v>
      </c>
      <c r="C14" s="72" t="s">
        <v>77</v>
      </c>
      <c r="D14" s="78">
        <v>0</v>
      </c>
      <c r="E14"/>
    </row>
    <row r="15" spans="1:7" x14ac:dyDescent="0.45">
      <c r="A15" s="36"/>
      <c r="B15" s="36" t="s">
        <v>71</v>
      </c>
      <c r="C15" s="72" t="s">
        <v>78</v>
      </c>
      <c r="D15" s="78">
        <f>D13-D14</f>
        <v>0</v>
      </c>
      <c r="E15"/>
    </row>
    <row r="16" spans="1:7" x14ac:dyDescent="0.45">
      <c r="A16" s="36"/>
      <c r="B16" s="36" t="s">
        <v>71</v>
      </c>
      <c r="C16" s="72" t="s">
        <v>79</v>
      </c>
      <c r="D16" s="78">
        <f>D12+D15</f>
        <v>0</v>
      </c>
      <c r="E16"/>
    </row>
    <row r="17" spans="1:5" x14ac:dyDescent="0.45">
      <c r="A17" s="36"/>
      <c r="B17" s="36" t="s">
        <v>70</v>
      </c>
      <c r="C17" s="72" t="s">
        <v>80</v>
      </c>
      <c r="D17" s="78">
        <v>0</v>
      </c>
      <c r="E17"/>
    </row>
    <row r="18" spans="1:5" x14ac:dyDescent="0.45">
      <c r="A18" s="36"/>
      <c r="B18" s="36" t="s">
        <v>72</v>
      </c>
      <c r="C18" s="72" t="s">
        <v>81</v>
      </c>
      <c r="D18" s="78">
        <v>0</v>
      </c>
      <c r="E18"/>
    </row>
    <row r="19" spans="1:5" x14ac:dyDescent="0.45">
      <c r="A19" s="36"/>
      <c r="B19" s="36" t="s">
        <v>71</v>
      </c>
      <c r="C19" s="72" t="s">
        <v>82</v>
      </c>
      <c r="D19" s="78">
        <f>D17-D18</f>
        <v>0</v>
      </c>
      <c r="E19"/>
    </row>
    <row r="20" spans="1:5" x14ac:dyDescent="0.45">
      <c r="A20" s="36"/>
      <c r="B20" s="36" t="s">
        <v>71</v>
      </c>
      <c r="C20" s="72" t="s">
        <v>83</v>
      </c>
      <c r="D20" s="78">
        <f>D16+D19</f>
        <v>0</v>
      </c>
      <c r="E20"/>
    </row>
    <row r="21" spans="1:5" x14ac:dyDescent="0.45">
      <c r="C21"/>
      <c r="D21"/>
      <c r="E21"/>
    </row>
    <row r="22" spans="1:5" x14ac:dyDescent="0.45">
      <c r="C22"/>
      <c r="D22"/>
      <c r="E22"/>
    </row>
    <row r="23" spans="1:5" x14ac:dyDescent="0.45">
      <c r="C23"/>
      <c r="D23"/>
      <c r="E23"/>
    </row>
    <row r="24" spans="1:5" x14ac:dyDescent="0.45">
      <c r="C24"/>
      <c r="D24"/>
      <c r="E24"/>
    </row>
    <row r="25" spans="1:5" x14ac:dyDescent="0.45">
      <c r="C25"/>
      <c r="D25"/>
      <c r="E25"/>
    </row>
    <row r="26" spans="1:5" x14ac:dyDescent="0.45">
      <c r="C26"/>
      <c r="D26"/>
      <c r="E26"/>
    </row>
    <row r="27" spans="1:5" x14ac:dyDescent="0.45">
      <c r="C27"/>
      <c r="D27"/>
      <c r="E27"/>
    </row>
    <row r="28" spans="1:5" x14ac:dyDescent="0.45">
      <c r="C28"/>
      <c r="D28"/>
      <c r="E28"/>
    </row>
    <row r="29" spans="1:5" x14ac:dyDescent="0.45">
      <c r="C29"/>
      <c r="D29"/>
      <c r="E29"/>
    </row>
    <row r="30" spans="1:5" x14ac:dyDescent="0.45">
      <c r="C30"/>
      <c r="D30"/>
      <c r="E30"/>
    </row>
    <row r="31" spans="1:5" x14ac:dyDescent="0.45">
      <c r="C31"/>
      <c r="D31"/>
      <c r="E31"/>
    </row>
    <row r="32" spans="1:5" x14ac:dyDescent="0.45">
      <c r="C32"/>
      <c r="D32"/>
      <c r="E32"/>
    </row>
    <row r="33" spans="3:5" x14ac:dyDescent="0.45">
      <c r="C33"/>
      <c r="D33"/>
      <c r="E33"/>
    </row>
    <row r="34" spans="3:5" x14ac:dyDescent="0.45">
      <c r="C34"/>
      <c r="D34"/>
      <c r="E34"/>
    </row>
    <row r="35" spans="3:5" x14ac:dyDescent="0.45">
      <c r="C35"/>
      <c r="D35"/>
      <c r="E35"/>
    </row>
    <row r="36" spans="3:5" x14ac:dyDescent="0.45">
      <c r="C36"/>
      <c r="D36"/>
      <c r="E36"/>
    </row>
    <row r="37" spans="3:5" x14ac:dyDescent="0.45">
      <c r="C37"/>
      <c r="D37"/>
      <c r="E37"/>
    </row>
    <row r="38" spans="3:5" x14ac:dyDescent="0.45">
      <c r="C38"/>
      <c r="D38"/>
      <c r="E38"/>
    </row>
    <row r="39" spans="3:5" x14ac:dyDescent="0.45">
      <c r="C39"/>
      <c r="D39"/>
      <c r="E39"/>
    </row>
    <row r="40" spans="3:5" x14ac:dyDescent="0.45">
      <c r="C40"/>
      <c r="D40"/>
      <c r="E40"/>
    </row>
    <row r="41" spans="3:5" x14ac:dyDescent="0.45">
      <c r="C41"/>
      <c r="D41"/>
      <c r="E41"/>
    </row>
    <row r="42" spans="3:5" x14ac:dyDescent="0.45">
      <c r="C42"/>
      <c r="D42"/>
      <c r="E42"/>
    </row>
    <row r="43" spans="3:5" x14ac:dyDescent="0.45">
      <c r="C43"/>
      <c r="D43"/>
      <c r="E43"/>
    </row>
    <row r="44" spans="3:5" x14ac:dyDescent="0.45">
      <c r="C44"/>
      <c r="D44"/>
      <c r="E44"/>
    </row>
    <row r="45" spans="3:5" x14ac:dyDescent="0.45">
      <c r="C45"/>
      <c r="D45"/>
      <c r="E45"/>
    </row>
    <row r="46" spans="3:5" x14ac:dyDescent="0.45">
      <c r="C46"/>
      <c r="D46"/>
      <c r="E46"/>
    </row>
    <row r="47" spans="3:5" x14ac:dyDescent="0.45">
      <c r="C47"/>
      <c r="D47"/>
      <c r="E47"/>
    </row>
    <row r="48" spans="3:5" x14ac:dyDescent="0.45">
      <c r="C48"/>
      <c r="D48"/>
      <c r="E48"/>
    </row>
    <row r="49" spans="3:5" x14ac:dyDescent="0.45">
      <c r="C49"/>
      <c r="D49"/>
      <c r="E49"/>
    </row>
    <row r="50" spans="3:5" x14ac:dyDescent="0.45">
      <c r="C50"/>
      <c r="D50"/>
      <c r="E50"/>
    </row>
    <row r="51" spans="3:5" x14ac:dyDescent="0.45">
      <c r="C51"/>
      <c r="D51"/>
      <c r="E51"/>
    </row>
    <row r="52" spans="3:5" x14ac:dyDescent="0.45">
      <c r="C52"/>
      <c r="D52"/>
      <c r="E52"/>
    </row>
    <row r="53" spans="3:5" x14ac:dyDescent="0.45">
      <c r="C53"/>
      <c r="D53"/>
      <c r="E53"/>
    </row>
    <row r="54" spans="3:5" x14ac:dyDescent="0.45">
      <c r="C54"/>
      <c r="D54"/>
      <c r="E54"/>
    </row>
  </sheetData>
  <mergeCells count="1">
    <mergeCell ref="A1:G1"/>
  </mergeCells>
  <conditionalFormatting sqref="B3:B20">
    <cfRule type="cellIs" dxfId="32" priority="1" operator="equal">
      <formula>"+"</formula>
    </cfRule>
    <cfRule type="cellIs" dxfId="31" priority="2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4" orientation="landscape" useFirstPageNumber="1" r:id="rId1"/>
  <headerFooter>
    <oddFooter>&amp;C&amp;P&amp;R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showWhiteSpace="0" view="pageLayout" topLeftCell="A15" zoomScaleNormal="100" zoomScaleSheetLayoutView="90" workbookViewId="0">
      <selection activeCell="D13" sqref="D13"/>
    </sheetView>
  </sheetViews>
  <sheetFormatPr baseColWidth="10" defaultRowHeight="14.25" x14ac:dyDescent="0.45"/>
  <cols>
    <col min="1" max="1" width="4" customWidth="1"/>
    <col min="2" max="2" width="17.265625" bestFit="1" customWidth="1"/>
    <col min="3" max="3" width="87.1328125" bestFit="1" customWidth="1"/>
    <col min="4" max="4" width="32.86328125" customWidth="1"/>
    <col min="6" max="6" width="14.3984375" bestFit="1" customWidth="1"/>
    <col min="7" max="7" width="14.3984375" style="38" bestFit="1" customWidth="1"/>
    <col min="8" max="8" width="13.86328125" style="38" bestFit="1" customWidth="1"/>
    <col min="9" max="9" width="10.86328125" style="38"/>
    <col min="10" max="10" width="14.265625" bestFit="1" customWidth="1"/>
  </cols>
  <sheetData>
    <row r="1" spans="1:9" ht="33.75" customHeight="1" x14ac:dyDescent="0.45">
      <c r="A1" s="212" t="s">
        <v>260</v>
      </c>
      <c r="B1" s="212"/>
      <c r="C1" s="212"/>
      <c r="D1" s="212"/>
      <c r="E1" s="212"/>
    </row>
    <row r="2" spans="1:9" ht="29.25" customHeight="1" x14ac:dyDescent="0.45">
      <c r="A2" s="214" t="s">
        <v>145</v>
      </c>
      <c r="B2" s="214"/>
      <c r="C2" s="214"/>
      <c r="D2" s="214"/>
    </row>
    <row r="3" spans="1:9" ht="18.399999999999999" thickBot="1" x14ac:dyDescent="0.5">
      <c r="A3" s="89"/>
      <c r="B3" s="89" t="s">
        <v>92</v>
      </c>
      <c r="C3" s="90" t="s">
        <v>85</v>
      </c>
      <c r="D3" s="88" t="s">
        <v>62</v>
      </c>
      <c r="G3"/>
      <c r="H3"/>
      <c r="I3"/>
    </row>
    <row r="4" spans="1:9" x14ac:dyDescent="0.45">
      <c r="A4" s="40"/>
      <c r="B4" s="41"/>
      <c r="C4" s="42" t="s">
        <v>15</v>
      </c>
      <c r="D4" s="174">
        <f>'Kalkulation Studierende'!C19</f>
        <v>436792</v>
      </c>
      <c r="E4" s="153"/>
      <c r="F4" s="153"/>
      <c r="G4"/>
      <c r="H4"/>
      <c r="I4"/>
    </row>
    <row r="5" spans="1:9" x14ac:dyDescent="0.45">
      <c r="A5" s="36" t="s">
        <v>70</v>
      </c>
      <c r="B5" s="39">
        <v>1000</v>
      </c>
      <c r="C5" s="43" t="s">
        <v>86</v>
      </c>
      <c r="D5" s="175">
        <f>Teilergebnishaushalt!$D$13</f>
        <v>18437.75</v>
      </c>
      <c r="E5" s="153"/>
      <c r="F5" s="153"/>
      <c r="G5"/>
      <c r="H5"/>
      <c r="I5"/>
    </row>
    <row r="6" spans="1:9" x14ac:dyDescent="0.45">
      <c r="A6" s="36" t="s">
        <v>70</v>
      </c>
      <c r="B6" s="39">
        <v>4000</v>
      </c>
      <c r="C6" s="43" t="s">
        <v>19</v>
      </c>
      <c r="D6" s="175">
        <f>Teilergebnishaushalt!D264</f>
        <v>7125.32</v>
      </c>
      <c r="E6" s="153"/>
      <c r="F6" s="153"/>
      <c r="G6"/>
      <c r="H6"/>
      <c r="I6"/>
    </row>
    <row r="7" spans="1:9" x14ac:dyDescent="0.45">
      <c r="A7" s="36" t="s">
        <v>70</v>
      </c>
      <c r="B7" s="39">
        <v>7000</v>
      </c>
      <c r="C7" s="43" t="s">
        <v>112</v>
      </c>
      <c r="D7" s="175">
        <f>Teilergebnishaushalt!$D$361+Teilergebnishaushalt!$D$375+Teilergebnishaushalt!$D$389+Teilergebnishaushalt!$D$403+Teilergebnishaushalt!$D$417+Teilergebnishaushalt!$D$431</f>
        <v>67000</v>
      </c>
      <c r="E7" s="153"/>
      <c r="F7" s="153"/>
      <c r="G7"/>
      <c r="H7"/>
      <c r="I7"/>
    </row>
    <row r="8" spans="1:9" x14ac:dyDescent="0.45">
      <c r="A8" s="36" t="s">
        <v>70</v>
      </c>
      <c r="B8" s="39">
        <v>20000</v>
      </c>
      <c r="C8" s="43" t="s">
        <v>135</v>
      </c>
      <c r="D8" s="175">
        <f>Teilergebnishaushalt!$D$658+Teilergebnishaushalt!$D$659+Teilergebnishaushalt!$D$674+Teilergebnishaushalt!$D$688+Teilergebnishaushalt!D702</f>
        <v>9192664.9399999995</v>
      </c>
      <c r="E8" s="153"/>
      <c r="F8" s="153"/>
      <c r="G8"/>
      <c r="H8"/>
      <c r="I8"/>
    </row>
    <row r="9" spans="1:9" ht="14.65" thickBot="1" x14ac:dyDescent="0.5">
      <c r="A9" s="36" t="s">
        <v>71</v>
      </c>
      <c r="B9" s="60"/>
      <c r="C9" s="54" t="s">
        <v>73</v>
      </c>
      <c r="D9" s="176">
        <f>SUM(D4:D8)</f>
        <v>9722020.0099999998</v>
      </c>
      <c r="E9" s="153"/>
      <c r="F9" s="153"/>
      <c r="G9"/>
      <c r="H9"/>
      <c r="I9"/>
    </row>
    <row r="10" spans="1:9" x14ac:dyDescent="0.45">
      <c r="A10" s="36"/>
      <c r="B10" s="41">
        <v>1000</v>
      </c>
      <c r="C10" s="51" t="s">
        <v>86</v>
      </c>
      <c r="D10" s="175">
        <f>Teilergebnishaushalt!$D$23</f>
        <v>141800</v>
      </c>
      <c r="E10" s="153"/>
      <c r="F10" s="153"/>
      <c r="G10"/>
      <c r="H10"/>
      <c r="I10"/>
    </row>
    <row r="11" spans="1:9" x14ac:dyDescent="0.45">
      <c r="A11" s="36" t="s">
        <v>72</v>
      </c>
      <c r="B11" s="41">
        <v>2000</v>
      </c>
      <c r="C11" s="43" t="s">
        <v>97</v>
      </c>
      <c r="D11" s="175">
        <f>Teilergebnishaushalt!$D$41</f>
        <v>6000</v>
      </c>
      <c r="E11" s="153"/>
      <c r="F11" s="153"/>
      <c r="G11"/>
      <c r="H11"/>
      <c r="I11"/>
    </row>
    <row r="12" spans="1:9" x14ac:dyDescent="0.45">
      <c r="A12" s="36" t="s">
        <v>72</v>
      </c>
      <c r="B12" s="39">
        <v>3000</v>
      </c>
      <c r="C12" s="43" t="s">
        <v>101</v>
      </c>
      <c r="D12" s="175">
        <f>-(Teilergebnishaushalt!D56+Teilergebnishaushalt!D69+Teilergebnishaushalt!D82+Teilergebnishaushalt!D95+Teilergebnishaushalt!D108+Teilergebnishaushalt!D121+Teilergebnishaushalt!D134+Teilergebnishaushalt!D147+Teilergebnishaushalt!D160+Teilergebnishaushalt!D199+Teilergebnishaushalt!D214+Teilergebnishaushalt!D173+Teilergebnishaushalt!D186+Teilergebnishaushalt!D199)</f>
        <v>144950</v>
      </c>
      <c r="E12" s="153"/>
      <c r="F12" s="177"/>
      <c r="G12"/>
      <c r="H12"/>
      <c r="I12"/>
    </row>
    <row r="13" spans="1:9" x14ac:dyDescent="0.45">
      <c r="A13" s="36" t="s">
        <v>72</v>
      </c>
      <c r="B13" s="39">
        <v>4000</v>
      </c>
      <c r="C13" s="43" t="s">
        <v>19</v>
      </c>
      <c r="D13" s="175">
        <f>Teilergebnishaushalt!D230+Teilergebnishaushalt!D246</f>
        <v>44500</v>
      </c>
      <c r="E13" s="153"/>
      <c r="F13" s="177"/>
      <c r="G13"/>
      <c r="H13"/>
      <c r="I13"/>
    </row>
    <row r="14" spans="1:9" x14ac:dyDescent="0.45">
      <c r="A14" s="36" t="s">
        <v>72</v>
      </c>
      <c r="B14" s="39">
        <v>5000</v>
      </c>
      <c r="C14" s="43" t="s">
        <v>107</v>
      </c>
      <c r="D14" s="175">
        <f>Teilergebnishaushalt!D278</f>
        <v>5700</v>
      </c>
      <c r="E14" s="153"/>
      <c r="F14" s="177"/>
      <c r="G14"/>
      <c r="H14"/>
      <c r="I14"/>
    </row>
    <row r="15" spans="1:9" x14ac:dyDescent="0.45">
      <c r="A15" s="36" t="s">
        <v>72</v>
      </c>
      <c r="B15" s="39">
        <v>6000</v>
      </c>
      <c r="C15" s="43" t="s">
        <v>17</v>
      </c>
      <c r="D15" s="175">
        <f>Teilergebnishaushalt!D292+Teilergebnishaushalt!D306+Teilergebnishaushalt!D320+Teilergebnishaushalt!D334</f>
        <v>29450</v>
      </c>
      <c r="E15" s="153"/>
      <c r="F15" s="177"/>
      <c r="G15"/>
      <c r="H15"/>
      <c r="I15"/>
    </row>
    <row r="16" spans="1:9" x14ac:dyDescent="0.45">
      <c r="A16" s="36" t="s">
        <v>72</v>
      </c>
      <c r="B16" s="39">
        <v>7000</v>
      </c>
      <c r="C16" s="43" t="s">
        <v>112</v>
      </c>
      <c r="D16" s="175">
        <f>Teilergebnishaushalt!D348+Teilergebnishaushalt!D362+Teilergebnishaushalt!D376+Teilergebnishaushalt!D390+Teilergebnishaushalt!D404+Teilergebnishaushalt!D418+Teilergebnishaushalt!D432+Teilergebnishaushalt!D450</f>
        <v>70000</v>
      </c>
      <c r="E16" s="153"/>
      <c r="F16" s="177"/>
      <c r="G16"/>
      <c r="H16"/>
      <c r="I16"/>
    </row>
    <row r="17" spans="1:10" x14ac:dyDescent="0.45">
      <c r="A17" s="36" t="s">
        <v>72</v>
      </c>
      <c r="B17" s="39">
        <v>8000</v>
      </c>
      <c r="C17" s="43" t="s">
        <v>123</v>
      </c>
      <c r="D17" s="175">
        <f>Teilergebnishaushalt!D460+Teilergebnishaushalt!D474+Teilergebnishaushalt!D488+Teilergebnishaushalt!D502+Teilergebnishaushalt!D516+Teilergebnishaushalt!D530+Teilergebnishaushalt!D545+Teilergebnishaushalt!D573+Teilergebnishaushalt!D559</f>
        <v>69733.209999999992</v>
      </c>
      <c r="E17" s="153"/>
      <c r="F17" s="177"/>
      <c r="G17"/>
      <c r="H17"/>
      <c r="I17"/>
    </row>
    <row r="18" spans="1:10" x14ac:dyDescent="0.45">
      <c r="A18" s="36" t="s">
        <v>72</v>
      </c>
      <c r="B18" s="39">
        <v>9000</v>
      </c>
      <c r="C18" s="43" t="s">
        <v>129</v>
      </c>
      <c r="D18" s="175">
        <f>Teilergebnishaushalt!D587+Teilergebnishaushalt!D615+Teilergebnishaushalt!D629</f>
        <v>78400</v>
      </c>
      <c r="E18" s="153"/>
      <c r="F18" s="177"/>
      <c r="G18"/>
      <c r="H18" s="77"/>
      <c r="I18"/>
    </row>
    <row r="19" spans="1:10" x14ac:dyDescent="0.45">
      <c r="A19" s="36" t="s">
        <v>72</v>
      </c>
      <c r="B19" s="39">
        <v>10000</v>
      </c>
      <c r="C19" s="43" t="s">
        <v>254</v>
      </c>
      <c r="D19" s="175">
        <f>Teilergebnishaushalt!$D$645</f>
        <v>7000</v>
      </c>
      <c r="E19" s="153"/>
      <c r="F19" s="153"/>
      <c r="G19"/>
      <c r="H19"/>
      <c r="I19"/>
    </row>
    <row r="20" spans="1:10" x14ac:dyDescent="0.45">
      <c r="A20" s="36" t="s">
        <v>72</v>
      </c>
      <c r="B20" s="39">
        <v>20000</v>
      </c>
      <c r="C20" s="43" t="s">
        <v>135</v>
      </c>
      <c r="D20" s="175">
        <f>Teilergebnishaushalt!$D$660+Teilergebnishaushalt!$D$661+Teilergebnishaushalt!$D$662+Teilergebnishaushalt!$D$675+Teilergebnishaushalt!$D$689+Teilergebnishaushalt!D703</f>
        <v>9192664.9399999995</v>
      </c>
      <c r="E20" s="153"/>
      <c r="F20" s="153"/>
      <c r="G20"/>
      <c r="H20"/>
      <c r="I20"/>
    </row>
    <row r="21" spans="1:10" ht="14.65" thickBot="1" x14ac:dyDescent="0.5">
      <c r="A21" s="45" t="s">
        <v>71</v>
      </c>
      <c r="B21" s="61"/>
      <c r="C21" s="47" t="s">
        <v>74</v>
      </c>
      <c r="D21" s="178">
        <f>SUM(D10:D20)</f>
        <v>9790198.1499999985</v>
      </c>
      <c r="E21" s="153"/>
      <c r="F21" s="153"/>
      <c r="G21"/>
      <c r="H21"/>
      <c r="I21"/>
    </row>
    <row r="22" spans="1:10" ht="14.65" thickTop="1" x14ac:dyDescent="0.45">
      <c r="A22" s="216" t="s">
        <v>71</v>
      </c>
      <c r="B22" s="218"/>
      <c r="C22" s="220" t="s">
        <v>75</v>
      </c>
      <c r="D22" s="222">
        <f>D9-D21</f>
        <v>-68178.139999998733</v>
      </c>
      <c r="E22" s="153"/>
      <c r="F22" s="153"/>
      <c r="G22"/>
      <c r="H22"/>
      <c r="I22"/>
    </row>
    <row r="23" spans="1:10" x14ac:dyDescent="0.45">
      <c r="A23" s="217"/>
      <c r="B23" s="219"/>
      <c r="C23" s="221"/>
      <c r="D23" s="223"/>
      <c r="E23" s="153"/>
      <c r="F23" s="153"/>
      <c r="G23"/>
      <c r="H23"/>
      <c r="I23"/>
    </row>
    <row r="24" spans="1:10" x14ac:dyDescent="0.45">
      <c r="A24" s="36" t="s">
        <v>70</v>
      </c>
      <c r="B24" s="39">
        <v>1000</v>
      </c>
      <c r="C24" s="44" t="s">
        <v>76</v>
      </c>
      <c r="D24" s="179">
        <f>Teilergebnishaushalt!$D$25</f>
        <v>200</v>
      </c>
      <c r="E24" s="153"/>
      <c r="F24" s="153"/>
      <c r="G24"/>
      <c r="H24"/>
      <c r="I24"/>
    </row>
    <row r="25" spans="1:10" ht="14.65" thickBot="1" x14ac:dyDescent="0.5">
      <c r="A25" s="45" t="s">
        <v>72</v>
      </c>
      <c r="B25" s="46">
        <v>1000</v>
      </c>
      <c r="C25" s="48" t="s">
        <v>77</v>
      </c>
      <c r="D25" s="197">
        <f>Teilergebnishaushalt!$D$26</f>
        <v>4000</v>
      </c>
      <c r="E25" s="188"/>
      <c r="F25" s="153"/>
      <c r="G25"/>
      <c r="H25"/>
      <c r="I25"/>
      <c r="J25" s="59"/>
    </row>
    <row r="26" spans="1:10" ht="14.65" thickTop="1" x14ac:dyDescent="0.45">
      <c r="A26" s="216" t="s">
        <v>71</v>
      </c>
      <c r="B26" s="218"/>
      <c r="C26" s="220" t="s">
        <v>78</v>
      </c>
      <c r="D26" s="222">
        <f>D24-D25</f>
        <v>-3800</v>
      </c>
      <c r="E26" s="153"/>
      <c r="F26" s="153"/>
      <c r="G26"/>
      <c r="H26"/>
      <c r="I26"/>
    </row>
    <row r="27" spans="1:10" ht="14.65" thickBot="1" x14ac:dyDescent="0.5">
      <c r="A27" s="217"/>
      <c r="B27" s="219"/>
      <c r="C27" s="221"/>
      <c r="D27" s="223"/>
      <c r="E27" s="153"/>
      <c r="F27" s="153"/>
      <c r="G27"/>
      <c r="H27"/>
      <c r="I27"/>
      <c r="J27" s="59"/>
    </row>
    <row r="28" spans="1:10" ht="14.65" thickTop="1" x14ac:dyDescent="0.45">
      <c r="A28" s="216" t="s">
        <v>71</v>
      </c>
      <c r="B28" s="218"/>
      <c r="C28" s="220" t="s">
        <v>79</v>
      </c>
      <c r="D28" s="222">
        <f>D22+D26</f>
        <v>-71978.139999998733</v>
      </c>
      <c r="E28" s="153"/>
      <c r="F28" s="153"/>
      <c r="G28"/>
      <c r="H28"/>
      <c r="I28"/>
    </row>
    <row r="29" spans="1:10" x14ac:dyDescent="0.45">
      <c r="A29" s="217"/>
      <c r="B29" s="219"/>
      <c r="C29" s="221"/>
      <c r="D29" s="223"/>
      <c r="E29" s="181"/>
      <c r="F29" s="153"/>
      <c r="G29"/>
      <c r="H29"/>
      <c r="I29"/>
    </row>
    <row r="30" spans="1:10" x14ac:dyDescent="0.45">
      <c r="A30" s="40" t="s">
        <v>70</v>
      </c>
      <c r="B30" s="41"/>
      <c r="C30" s="51" t="s">
        <v>217</v>
      </c>
      <c r="D30" s="56">
        <v>22000</v>
      </c>
      <c r="E30" s="199"/>
      <c r="G30"/>
      <c r="H30"/>
      <c r="I30"/>
    </row>
    <row r="31" spans="1:10" x14ac:dyDescent="0.45">
      <c r="A31" s="40" t="s">
        <v>70</v>
      </c>
      <c r="B31" s="41">
        <v>3000</v>
      </c>
      <c r="C31" s="51" t="s">
        <v>218</v>
      </c>
      <c r="D31" s="55">
        <v>50000</v>
      </c>
      <c r="E31" s="103"/>
      <c r="G31"/>
      <c r="H31"/>
      <c r="I31"/>
    </row>
    <row r="32" spans="1:10" s="114" customFormat="1" ht="14.65" thickBot="1" x14ac:dyDescent="0.5">
      <c r="A32" s="129" t="s">
        <v>72</v>
      </c>
      <c r="B32" s="41"/>
      <c r="C32" s="104"/>
      <c r="D32" s="196"/>
      <c r="E32" s="103"/>
    </row>
    <row r="33" spans="1:9" ht="14.65" thickTop="1" x14ac:dyDescent="0.45">
      <c r="A33" s="216" t="s">
        <v>71</v>
      </c>
      <c r="B33" s="218"/>
      <c r="C33" s="226" t="s">
        <v>82</v>
      </c>
      <c r="D33" s="224">
        <f>D30+D31-D32</f>
        <v>72000</v>
      </c>
      <c r="G33"/>
      <c r="H33"/>
      <c r="I33"/>
    </row>
    <row r="34" spans="1:9" ht="14.65" thickBot="1" x14ac:dyDescent="0.5">
      <c r="A34" s="217"/>
      <c r="B34" s="219"/>
      <c r="C34" s="227"/>
      <c r="D34" s="225"/>
      <c r="G34"/>
      <c r="H34"/>
      <c r="I34"/>
    </row>
    <row r="35" spans="1:9" ht="14.65" thickTop="1" x14ac:dyDescent="0.45">
      <c r="A35" s="216" t="s">
        <v>71</v>
      </c>
      <c r="B35" s="218"/>
      <c r="C35" s="220" t="s">
        <v>83</v>
      </c>
      <c r="D35" s="224">
        <f>D28+D33</f>
        <v>21.860000001266599</v>
      </c>
      <c r="G35"/>
      <c r="H35"/>
      <c r="I35"/>
    </row>
    <row r="36" spans="1:9" x14ac:dyDescent="0.45">
      <c r="A36" s="217"/>
      <c r="B36" s="219"/>
      <c r="C36" s="221"/>
      <c r="D36" s="225"/>
      <c r="G36"/>
      <c r="H36"/>
      <c r="I36"/>
    </row>
  </sheetData>
  <mergeCells count="22">
    <mergeCell ref="A35:A36"/>
    <mergeCell ref="B35:B36"/>
    <mergeCell ref="C35:C36"/>
    <mergeCell ref="D35:D36"/>
    <mergeCell ref="A28:A29"/>
    <mergeCell ref="B28:B29"/>
    <mergeCell ref="C28:C29"/>
    <mergeCell ref="D28:D29"/>
    <mergeCell ref="A33:A34"/>
    <mergeCell ref="B33:B34"/>
    <mergeCell ref="C33:C34"/>
    <mergeCell ref="D33:D34"/>
    <mergeCell ref="A1:E1"/>
    <mergeCell ref="A26:A27"/>
    <mergeCell ref="B26:B27"/>
    <mergeCell ref="C26:C27"/>
    <mergeCell ref="D26:D27"/>
    <mergeCell ref="A2:D2"/>
    <mergeCell ref="A22:A23"/>
    <mergeCell ref="B22:B23"/>
    <mergeCell ref="C22:C23"/>
    <mergeCell ref="D22:D23"/>
  </mergeCells>
  <phoneticPr fontId="21" type="noConversion"/>
  <conditionalFormatting sqref="B4">
    <cfRule type="cellIs" dxfId="30" priority="13" operator="equal">
      <formula>"+"</formula>
    </cfRule>
  </conditionalFormatting>
  <conditionalFormatting sqref="B4:B22 B24:B26 B28 B30:B32">
    <cfRule type="cellIs" dxfId="29" priority="11" operator="equal">
      <formula>"-"</formula>
    </cfRule>
    <cfRule type="cellIs" dxfId="28" priority="12" operator="equal">
      <formula>"+"</formula>
    </cfRule>
  </conditionalFormatting>
  <conditionalFormatting sqref="B33">
    <cfRule type="cellIs" dxfId="27" priority="7" operator="equal">
      <formula>"-"</formula>
    </cfRule>
    <cfRule type="cellIs" dxfId="26" priority="8" operator="equal">
      <formula>"+"</formula>
    </cfRule>
  </conditionalFormatting>
  <conditionalFormatting sqref="B35">
    <cfRule type="cellIs" dxfId="25" priority="5" operator="equal">
      <formula>"-"</formula>
    </cfRule>
    <cfRule type="cellIs" dxfId="24" priority="6" operator="equal">
      <formula>"+"</formula>
    </cfRule>
  </conditionalFormatting>
  <conditionalFormatting sqref="D33:D36 D22:D23 D26:D29">
    <cfRule type="cellIs" dxfId="23" priority="2" operator="greaterThan">
      <formula>0</formula>
    </cfRule>
  </conditionalFormatting>
  <conditionalFormatting sqref="D33:D36 D22:D23 D26:D29">
    <cfRule type="cellIs" dxfId="22" priority="1" operator="lessThan">
      <formula>0</formula>
    </cfRule>
  </conditionalFormatting>
  <pageMargins left="0.25" right="0.25" top="0.75" bottom="0.75" header="0.3" footer="0.3"/>
  <pageSetup paperSize="9" scale="85" firstPageNumber="5" orientation="landscape" useFirstPageNumber="1" r:id="rId1"/>
  <headerFooter>
    <oddFooter>&amp;C&amp;P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708"/>
  <sheetViews>
    <sheetView tabSelected="1" showWhiteSpace="0" view="pageLayout" topLeftCell="A5" zoomScaleNormal="80" workbookViewId="0">
      <selection activeCell="D16" sqref="D16"/>
    </sheetView>
  </sheetViews>
  <sheetFormatPr baseColWidth="10" defaultRowHeight="14.25" x14ac:dyDescent="0.45"/>
  <cols>
    <col min="1" max="1" width="17.265625" customWidth="1"/>
    <col min="2" max="2" width="14.73046875" customWidth="1"/>
    <col min="3" max="3" width="46.73046875" bestFit="1" customWidth="1"/>
    <col min="4" max="4" width="33.1328125" customWidth="1"/>
    <col min="5" max="5" width="29.73046875" customWidth="1"/>
    <col min="6" max="6" width="15.3984375" bestFit="1" customWidth="1"/>
  </cols>
  <sheetData>
    <row r="1" spans="1:5" ht="30.75" x14ac:dyDescent="0.9">
      <c r="A1" s="228" t="s">
        <v>265</v>
      </c>
      <c r="B1" s="228"/>
      <c r="C1" s="228"/>
      <c r="D1" s="228"/>
    </row>
    <row r="2" spans="1:5" ht="23.25" x14ac:dyDescent="0.45">
      <c r="A2" s="236" t="s">
        <v>195</v>
      </c>
      <c r="B2" s="237"/>
      <c r="C2" s="237"/>
      <c r="D2" s="237"/>
    </row>
    <row r="3" spans="1:5" x14ac:dyDescent="0.45">
      <c r="A3" s="229"/>
      <c r="B3" s="230"/>
      <c r="C3" s="230"/>
      <c r="D3" s="230"/>
    </row>
    <row r="4" spans="1:5" x14ac:dyDescent="0.45">
      <c r="A4" s="36" t="s">
        <v>91</v>
      </c>
      <c r="B4" s="72">
        <v>100000</v>
      </c>
      <c r="C4" s="72" t="s">
        <v>88</v>
      </c>
      <c r="D4" s="36"/>
    </row>
    <row r="5" spans="1:5" x14ac:dyDescent="0.45">
      <c r="A5" s="36" t="s">
        <v>92</v>
      </c>
      <c r="B5" s="72">
        <v>1000</v>
      </c>
      <c r="C5" s="72" t="s">
        <v>89</v>
      </c>
      <c r="D5" s="36"/>
    </row>
    <row r="6" spans="1:5" x14ac:dyDescent="0.45">
      <c r="A6" s="36" t="s">
        <v>90</v>
      </c>
      <c r="B6" s="72">
        <v>1100</v>
      </c>
      <c r="C6" s="72" t="s">
        <v>86</v>
      </c>
      <c r="D6" s="121"/>
    </row>
    <row r="7" spans="1:5" x14ac:dyDescent="0.45">
      <c r="A7" s="36" t="s">
        <v>93</v>
      </c>
      <c r="B7" s="72" t="s">
        <v>86</v>
      </c>
      <c r="C7" s="80" t="s">
        <v>89</v>
      </c>
      <c r="D7" s="121"/>
    </row>
    <row r="8" spans="1:5" x14ac:dyDescent="0.45">
      <c r="A8" s="36" t="s">
        <v>94</v>
      </c>
      <c r="B8" s="36"/>
      <c r="C8" s="72" t="s">
        <v>85</v>
      </c>
      <c r="D8" s="121" t="s">
        <v>258</v>
      </c>
    </row>
    <row r="9" spans="1:5" x14ac:dyDescent="0.45">
      <c r="A9" s="36"/>
      <c r="B9" s="36" t="s">
        <v>70</v>
      </c>
      <c r="C9" s="72" t="s">
        <v>142</v>
      </c>
      <c r="D9" s="198">
        <v>8437.75</v>
      </c>
    </row>
    <row r="10" spans="1:5" x14ac:dyDescent="0.45">
      <c r="A10" s="36"/>
      <c r="B10" s="36"/>
      <c r="C10" s="72"/>
      <c r="D10" s="171"/>
    </row>
    <row r="11" spans="1:5" x14ac:dyDescent="0.45">
      <c r="A11" s="36"/>
      <c r="B11" s="36" t="s">
        <v>70</v>
      </c>
      <c r="C11" s="72" t="s">
        <v>28</v>
      </c>
      <c r="D11" s="120">
        <v>3000</v>
      </c>
    </row>
    <row r="12" spans="1:5" x14ac:dyDescent="0.45">
      <c r="A12" s="36"/>
      <c r="B12" s="36" t="s">
        <v>70</v>
      </c>
      <c r="C12" s="119" t="s">
        <v>24</v>
      </c>
      <c r="D12" s="120">
        <v>7000</v>
      </c>
    </row>
    <row r="13" spans="1:5" s="110" customFormat="1" x14ac:dyDescent="0.45">
      <c r="A13" s="108"/>
      <c r="B13" s="108" t="s">
        <v>71</v>
      </c>
      <c r="C13" s="108" t="s">
        <v>73</v>
      </c>
      <c r="D13" s="172">
        <f>SUM(D9:D12)</f>
        <v>18437.75</v>
      </c>
    </row>
    <row r="14" spans="1:5" x14ac:dyDescent="0.45">
      <c r="A14" s="36"/>
      <c r="B14" s="36" t="s">
        <v>72</v>
      </c>
      <c r="C14" s="119" t="s">
        <v>95</v>
      </c>
      <c r="D14" s="140">
        <v>87000</v>
      </c>
      <c r="E14" s="114"/>
    </row>
    <row r="15" spans="1:5" x14ac:dyDescent="0.45">
      <c r="A15" s="36"/>
      <c r="B15" s="36" t="s">
        <v>72</v>
      </c>
      <c r="C15" s="72" t="s">
        <v>84</v>
      </c>
      <c r="D15" s="120">
        <v>16800</v>
      </c>
    </row>
    <row r="16" spans="1:5" x14ac:dyDescent="0.45">
      <c r="A16" s="36"/>
      <c r="B16" s="36" t="s">
        <v>72</v>
      </c>
      <c r="C16" s="72" t="s">
        <v>96</v>
      </c>
      <c r="D16" s="120">
        <v>10000</v>
      </c>
    </row>
    <row r="17" spans="1:4" x14ac:dyDescent="0.45">
      <c r="A17" s="36"/>
      <c r="B17" s="36" t="s">
        <v>72</v>
      </c>
      <c r="C17" s="72" t="s">
        <v>22</v>
      </c>
      <c r="D17" s="120">
        <v>10000</v>
      </c>
    </row>
    <row r="18" spans="1:4" x14ac:dyDescent="0.45">
      <c r="A18" s="36"/>
      <c r="B18" s="36" t="s">
        <v>72</v>
      </c>
      <c r="C18" s="72" t="s">
        <v>23</v>
      </c>
      <c r="D18" s="120">
        <v>1500</v>
      </c>
    </row>
    <row r="19" spans="1:4" x14ac:dyDescent="0.45">
      <c r="A19" s="36"/>
      <c r="B19" s="36" t="s">
        <v>72</v>
      </c>
      <c r="C19" s="100" t="s">
        <v>143</v>
      </c>
      <c r="D19" s="120">
        <v>5000</v>
      </c>
    </row>
    <row r="20" spans="1:4" x14ac:dyDescent="0.45">
      <c r="A20" s="36"/>
      <c r="B20" s="36" t="s">
        <v>72</v>
      </c>
      <c r="C20" s="119" t="s">
        <v>275</v>
      </c>
      <c r="D20" s="120">
        <v>3500</v>
      </c>
    </row>
    <row r="21" spans="1:4" x14ac:dyDescent="0.45">
      <c r="A21" s="36"/>
      <c r="B21" s="36" t="s">
        <v>72</v>
      </c>
      <c r="C21" s="72" t="s">
        <v>25</v>
      </c>
      <c r="D21" s="120">
        <v>7000</v>
      </c>
    </row>
    <row r="22" spans="1:4" x14ac:dyDescent="0.45">
      <c r="A22" s="36"/>
      <c r="B22" s="36" t="s">
        <v>72</v>
      </c>
      <c r="C22" s="72" t="s">
        <v>144</v>
      </c>
      <c r="D22" s="120">
        <v>1000</v>
      </c>
    </row>
    <row r="23" spans="1:4" s="110" customFormat="1" x14ac:dyDescent="0.45">
      <c r="A23" s="108"/>
      <c r="B23" s="108" t="s">
        <v>71</v>
      </c>
      <c r="C23" s="80" t="s">
        <v>216</v>
      </c>
      <c r="D23" s="172">
        <f>SUM(D14:D22)</f>
        <v>141800</v>
      </c>
    </row>
    <row r="24" spans="1:4" x14ac:dyDescent="0.45">
      <c r="A24" s="36"/>
      <c r="B24" s="36" t="s">
        <v>71</v>
      </c>
      <c r="C24" s="72" t="s">
        <v>75</v>
      </c>
      <c r="D24" s="120">
        <f>D13-D23</f>
        <v>-123362.25</v>
      </c>
    </row>
    <row r="25" spans="1:4" x14ac:dyDescent="0.45">
      <c r="A25" s="36"/>
      <c r="B25" s="36" t="s">
        <v>70</v>
      </c>
      <c r="C25" s="72" t="s">
        <v>76</v>
      </c>
      <c r="D25" s="120">
        <v>200</v>
      </c>
    </row>
    <row r="26" spans="1:4" x14ac:dyDescent="0.45">
      <c r="A26" s="36"/>
      <c r="B26" s="36" t="s">
        <v>72</v>
      </c>
      <c r="C26" s="72" t="s">
        <v>77</v>
      </c>
      <c r="D26" s="78">
        <v>4000</v>
      </c>
    </row>
    <row r="27" spans="1:4" x14ac:dyDescent="0.45">
      <c r="A27" s="36"/>
      <c r="B27" s="36" t="s">
        <v>71</v>
      </c>
      <c r="C27" s="72" t="s">
        <v>78</v>
      </c>
      <c r="D27" s="78">
        <f>D25-D26</f>
        <v>-3800</v>
      </c>
    </row>
    <row r="28" spans="1:4" s="110" customFormat="1" x14ac:dyDescent="0.45">
      <c r="A28" s="108"/>
      <c r="B28" s="108" t="s">
        <v>71</v>
      </c>
      <c r="C28" s="80" t="s">
        <v>79</v>
      </c>
      <c r="D28" s="109">
        <f>D24+D27</f>
        <v>-127162.25</v>
      </c>
    </row>
    <row r="29" spans="1:4" x14ac:dyDescent="0.45">
      <c r="A29" s="36"/>
      <c r="B29" s="36" t="s">
        <v>70</v>
      </c>
      <c r="C29" s="72" t="s">
        <v>80</v>
      </c>
      <c r="D29" s="78">
        <v>0</v>
      </c>
    </row>
    <row r="30" spans="1:4" x14ac:dyDescent="0.45">
      <c r="A30" s="36"/>
      <c r="B30" s="36" t="s">
        <v>72</v>
      </c>
      <c r="C30" s="72" t="s">
        <v>81</v>
      </c>
      <c r="D30" s="78">
        <v>0</v>
      </c>
    </row>
    <row r="31" spans="1:4" x14ac:dyDescent="0.45">
      <c r="A31" s="36"/>
      <c r="B31" s="36" t="s">
        <v>71</v>
      </c>
      <c r="C31" s="72" t="s">
        <v>82</v>
      </c>
      <c r="D31" s="78">
        <f>D29-D30</f>
        <v>0</v>
      </c>
    </row>
    <row r="32" spans="1:4" x14ac:dyDescent="0.45">
      <c r="A32" s="36"/>
      <c r="B32" s="36" t="s">
        <v>71</v>
      </c>
      <c r="C32" s="72" t="s">
        <v>83</v>
      </c>
      <c r="D32" s="78">
        <f>D28+D31</f>
        <v>-127162.25</v>
      </c>
    </row>
    <row r="33" spans="1:5" ht="23.25" x14ac:dyDescent="0.7">
      <c r="A33" s="233" t="s">
        <v>196</v>
      </c>
      <c r="B33" s="233"/>
      <c r="C33" s="233"/>
      <c r="D33" s="233"/>
    </row>
    <row r="34" spans="1:5" s="94" customFormat="1" x14ac:dyDescent="0.45">
      <c r="A34" s="92"/>
      <c r="B34" s="93"/>
      <c r="C34" s="93"/>
      <c r="D34" s="93"/>
    </row>
    <row r="35" spans="1:5" x14ac:dyDescent="0.45">
      <c r="A35" s="36" t="s">
        <v>91</v>
      </c>
      <c r="B35" s="72">
        <v>100000</v>
      </c>
      <c r="C35" s="72" t="s">
        <v>88</v>
      </c>
      <c r="D35" s="36"/>
    </row>
    <row r="36" spans="1:5" x14ac:dyDescent="0.45">
      <c r="A36" s="36" t="s">
        <v>92</v>
      </c>
      <c r="B36" s="72">
        <v>2000</v>
      </c>
      <c r="C36" s="72" t="s">
        <v>97</v>
      </c>
      <c r="D36" s="36"/>
    </row>
    <row r="37" spans="1:5" x14ac:dyDescent="0.45">
      <c r="A37" s="36" t="s">
        <v>90</v>
      </c>
      <c r="B37" s="72">
        <v>2100</v>
      </c>
      <c r="C37" s="72" t="s">
        <v>98</v>
      </c>
      <c r="D37" s="36"/>
    </row>
    <row r="38" spans="1:5" x14ac:dyDescent="0.45">
      <c r="A38" s="36" t="s">
        <v>93</v>
      </c>
      <c r="B38" s="72" t="s">
        <v>98</v>
      </c>
      <c r="C38" s="80" t="s">
        <v>97</v>
      </c>
      <c r="D38" s="36"/>
    </row>
    <row r="39" spans="1:5" x14ac:dyDescent="0.45">
      <c r="A39" s="36" t="s">
        <v>94</v>
      </c>
      <c r="B39" s="36"/>
      <c r="C39" s="72" t="s">
        <v>85</v>
      </c>
      <c r="D39" s="115" t="s">
        <v>258</v>
      </c>
    </row>
    <row r="40" spans="1:5" x14ac:dyDescent="0.45">
      <c r="A40" s="36"/>
      <c r="B40" s="36" t="s">
        <v>70</v>
      </c>
      <c r="C40" s="72" t="s">
        <v>99</v>
      </c>
      <c r="D40" s="120">
        <v>0</v>
      </c>
    </row>
    <row r="41" spans="1:5" x14ac:dyDescent="0.45">
      <c r="A41" s="36"/>
      <c r="B41" s="36" t="s">
        <v>72</v>
      </c>
      <c r="C41" s="72" t="s">
        <v>100</v>
      </c>
      <c r="D41" s="120">
        <v>6000</v>
      </c>
      <c r="E41" s="114"/>
    </row>
    <row r="42" spans="1:5" x14ac:dyDescent="0.45">
      <c r="A42" s="36"/>
      <c r="B42" s="36" t="s">
        <v>71</v>
      </c>
      <c r="C42" s="72" t="s">
        <v>79</v>
      </c>
      <c r="D42" s="120">
        <f>D40-D41</f>
        <v>-6000</v>
      </c>
    </row>
    <row r="43" spans="1:5" x14ac:dyDescent="0.45">
      <c r="A43" s="36"/>
      <c r="B43" s="36" t="s">
        <v>70</v>
      </c>
      <c r="C43" s="72" t="s">
        <v>80</v>
      </c>
      <c r="D43" s="120">
        <v>0</v>
      </c>
    </row>
    <row r="44" spans="1:5" x14ac:dyDescent="0.45">
      <c r="A44" s="36"/>
      <c r="B44" s="36" t="s">
        <v>72</v>
      </c>
      <c r="C44" s="72" t="s">
        <v>81</v>
      </c>
      <c r="D44" s="78">
        <v>0</v>
      </c>
    </row>
    <row r="45" spans="1:5" x14ac:dyDescent="0.45">
      <c r="A45" s="36"/>
      <c r="B45" s="36" t="s">
        <v>71</v>
      </c>
      <c r="C45" s="72" t="s">
        <v>82</v>
      </c>
      <c r="D45" s="78">
        <f>D43-D44</f>
        <v>0</v>
      </c>
    </row>
    <row r="46" spans="1:5" x14ac:dyDescent="0.45">
      <c r="A46" s="36"/>
      <c r="B46" s="36" t="s">
        <v>71</v>
      </c>
      <c r="C46" s="72" t="s">
        <v>83</v>
      </c>
      <c r="D46" s="78">
        <f>D42+D45</f>
        <v>-6000</v>
      </c>
    </row>
    <row r="47" spans="1:5" ht="23.25" x14ac:dyDescent="0.7">
      <c r="A47" s="233" t="s">
        <v>198</v>
      </c>
      <c r="B47" s="233"/>
      <c r="C47" s="233"/>
      <c r="D47" s="233"/>
    </row>
    <row r="48" spans="1:5" x14ac:dyDescent="0.45">
      <c r="A48" t="s">
        <v>197</v>
      </c>
    </row>
    <row r="49" spans="1:4" x14ac:dyDescent="0.45">
      <c r="A49" s="36" t="s">
        <v>91</v>
      </c>
      <c r="B49" s="72">
        <v>100000</v>
      </c>
      <c r="C49" s="72" t="s">
        <v>88</v>
      </c>
      <c r="D49" s="36"/>
    </row>
    <row r="50" spans="1:4" x14ac:dyDescent="0.45">
      <c r="A50" s="36" t="s">
        <v>92</v>
      </c>
      <c r="B50" s="72">
        <v>3000</v>
      </c>
      <c r="C50" s="72" t="s">
        <v>101</v>
      </c>
      <c r="D50" s="36"/>
    </row>
    <row r="51" spans="1:4" x14ac:dyDescent="0.45">
      <c r="A51" s="36" t="s">
        <v>90</v>
      </c>
      <c r="B51" s="72">
        <v>3100</v>
      </c>
      <c r="C51" s="72" t="s">
        <v>101</v>
      </c>
      <c r="D51" s="36"/>
    </row>
    <row r="52" spans="1:4" x14ac:dyDescent="0.45">
      <c r="A52" s="36" t="s">
        <v>93</v>
      </c>
      <c r="B52" s="72" t="s">
        <v>102</v>
      </c>
      <c r="C52" s="80" t="s">
        <v>170</v>
      </c>
      <c r="D52" s="36"/>
    </row>
    <row r="53" spans="1:4" x14ac:dyDescent="0.45">
      <c r="A53" s="36" t="s">
        <v>94</v>
      </c>
      <c r="B53" s="36"/>
      <c r="C53" s="116" t="s">
        <v>197</v>
      </c>
      <c r="D53" s="115" t="s">
        <v>258</v>
      </c>
    </row>
    <row r="54" spans="1:4" x14ac:dyDescent="0.45">
      <c r="A54" s="36"/>
      <c r="B54" s="36" t="s">
        <v>70</v>
      </c>
      <c r="C54" s="72" t="s">
        <v>99</v>
      </c>
      <c r="D54" s="120">
        <v>0</v>
      </c>
    </row>
    <row r="55" spans="1:4" x14ac:dyDescent="0.45">
      <c r="A55" s="36"/>
      <c r="B55" s="36" t="s">
        <v>72</v>
      </c>
      <c r="C55" s="72" t="s">
        <v>95</v>
      </c>
      <c r="D55" s="120">
        <f>-12*(Referentenplan!C24)</f>
        <v>-96000</v>
      </c>
    </row>
    <row r="56" spans="1:4" x14ac:dyDescent="0.45">
      <c r="A56" s="36"/>
      <c r="B56" s="36" t="s">
        <v>71</v>
      </c>
      <c r="C56" s="72" t="s">
        <v>79</v>
      </c>
      <c r="D56" s="120">
        <f>D55+D54</f>
        <v>-96000</v>
      </c>
    </row>
    <row r="57" spans="1:4" x14ac:dyDescent="0.45">
      <c r="A57" s="36"/>
      <c r="B57" s="36" t="s">
        <v>70</v>
      </c>
      <c r="C57" s="72" t="s">
        <v>80</v>
      </c>
      <c r="D57" s="120"/>
    </row>
    <row r="58" spans="1:4" x14ac:dyDescent="0.45">
      <c r="A58" s="36"/>
      <c r="B58" s="36" t="s">
        <v>72</v>
      </c>
      <c r="C58" s="72" t="s">
        <v>81</v>
      </c>
      <c r="D58" s="120">
        <f>Referentenplan!E24</f>
        <v>200</v>
      </c>
    </row>
    <row r="59" spans="1:4" x14ac:dyDescent="0.45">
      <c r="A59" s="36"/>
      <c r="B59" s="36" t="s">
        <v>71</v>
      </c>
      <c r="C59" s="72" t="s">
        <v>82</v>
      </c>
      <c r="D59" s="120">
        <f>D57-D58</f>
        <v>-200</v>
      </c>
    </row>
    <row r="60" spans="1:4" x14ac:dyDescent="0.45">
      <c r="A60" s="36"/>
      <c r="B60" s="36" t="s">
        <v>71</v>
      </c>
      <c r="C60" s="72" t="s">
        <v>83</v>
      </c>
      <c r="D60" s="120">
        <f>D56+D59</f>
        <v>-96200</v>
      </c>
    </row>
    <row r="61" spans="1:4" x14ac:dyDescent="0.45">
      <c r="D61" s="153"/>
    </row>
    <row r="62" spans="1:4" x14ac:dyDescent="0.45">
      <c r="A62" s="121" t="s">
        <v>91</v>
      </c>
      <c r="B62" s="119">
        <v>100000</v>
      </c>
      <c r="C62" s="119" t="s">
        <v>88</v>
      </c>
      <c r="D62" s="121"/>
    </row>
    <row r="63" spans="1:4" x14ac:dyDescent="0.45">
      <c r="A63" s="121" t="s">
        <v>92</v>
      </c>
      <c r="B63" s="119">
        <v>3000</v>
      </c>
      <c r="C63" s="119" t="s">
        <v>101</v>
      </c>
      <c r="D63" s="121"/>
    </row>
    <row r="64" spans="1:4" x14ac:dyDescent="0.45">
      <c r="A64" s="121" t="s">
        <v>90</v>
      </c>
      <c r="B64" s="119">
        <v>3100</v>
      </c>
      <c r="C64" s="119" t="s">
        <v>101</v>
      </c>
      <c r="D64" s="121"/>
    </row>
    <row r="65" spans="1:4" x14ac:dyDescent="0.45">
      <c r="A65" s="121" t="s">
        <v>93</v>
      </c>
      <c r="B65" s="119" t="s">
        <v>231</v>
      </c>
      <c r="C65" s="122" t="s">
        <v>46</v>
      </c>
      <c r="D65" s="121"/>
    </row>
    <row r="66" spans="1:4" x14ac:dyDescent="0.45">
      <c r="A66" s="121" t="s">
        <v>94</v>
      </c>
      <c r="B66" s="121"/>
      <c r="C66" s="119" t="s">
        <v>85</v>
      </c>
      <c r="D66" s="121" t="s">
        <v>258</v>
      </c>
    </row>
    <row r="67" spans="1:4" x14ac:dyDescent="0.45">
      <c r="A67" s="121"/>
      <c r="B67" s="121" t="s">
        <v>70</v>
      </c>
      <c r="C67" s="119" t="s">
        <v>99</v>
      </c>
      <c r="D67" s="120">
        <v>0</v>
      </c>
    </row>
    <row r="68" spans="1:4" x14ac:dyDescent="0.45">
      <c r="A68" s="121"/>
      <c r="B68" s="121" t="s">
        <v>72</v>
      </c>
      <c r="C68" s="119" t="s">
        <v>100</v>
      </c>
      <c r="D68" s="140">
        <f>Referate!B3</f>
        <v>8500</v>
      </c>
    </row>
    <row r="69" spans="1:4" x14ac:dyDescent="0.45">
      <c r="A69" s="121"/>
      <c r="B69" s="121" t="s">
        <v>71</v>
      </c>
      <c r="C69" s="119" t="s">
        <v>79</v>
      </c>
      <c r="D69" s="140">
        <f>D67-D68</f>
        <v>-8500</v>
      </c>
    </row>
    <row r="70" spans="1:4" x14ac:dyDescent="0.45">
      <c r="A70" s="121"/>
      <c r="B70" s="121" t="s">
        <v>70</v>
      </c>
      <c r="C70" s="119" t="s">
        <v>80</v>
      </c>
      <c r="D70" s="140">
        <v>0</v>
      </c>
    </row>
    <row r="71" spans="1:4" x14ac:dyDescent="0.45">
      <c r="A71" s="121"/>
      <c r="B71" s="121" t="s">
        <v>72</v>
      </c>
      <c r="C71" s="119" t="s">
        <v>81</v>
      </c>
      <c r="D71" s="140">
        <v>0</v>
      </c>
    </row>
    <row r="72" spans="1:4" x14ac:dyDescent="0.45">
      <c r="A72" s="121"/>
      <c r="B72" s="121" t="s">
        <v>71</v>
      </c>
      <c r="C72" s="119" t="s">
        <v>82</v>
      </c>
      <c r="D72" s="140">
        <f>D70-D71</f>
        <v>0</v>
      </c>
    </row>
    <row r="73" spans="1:4" x14ac:dyDescent="0.45">
      <c r="A73" s="121"/>
      <c r="B73" s="121" t="s">
        <v>71</v>
      </c>
      <c r="C73" s="119" t="s">
        <v>83</v>
      </c>
      <c r="D73" s="140">
        <f>D69+D72</f>
        <v>-8500</v>
      </c>
    </row>
    <row r="74" spans="1:4" s="114" customFormat="1" x14ac:dyDescent="0.45">
      <c r="A74" s="115"/>
      <c r="B74" s="115"/>
      <c r="C74" s="116"/>
      <c r="D74" s="139"/>
    </row>
    <row r="75" spans="1:4" s="114" customFormat="1" x14ac:dyDescent="0.45">
      <c r="A75" s="121" t="s">
        <v>91</v>
      </c>
      <c r="B75" s="119">
        <v>100000</v>
      </c>
      <c r="C75" s="119" t="s">
        <v>88</v>
      </c>
      <c r="D75" s="141"/>
    </row>
    <row r="76" spans="1:4" x14ac:dyDescent="0.45">
      <c r="A76" s="121" t="s">
        <v>92</v>
      </c>
      <c r="B76" s="119">
        <v>3000</v>
      </c>
      <c r="C76" s="119" t="s">
        <v>101</v>
      </c>
      <c r="D76" s="141"/>
    </row>
    <row r="77" spans="1:4" x14ac:dyDescent="0.45">
      <c r="A77" s="121" t="s">
        <v>90</v>
      </c>
      <c r="B77" s="119">
        <v>3100</v>
      </c>
      <c r="C77" s="119" t="s">
        <v>101</v>
      </c>
      <c r="D77" s="121"/>
    </row>
    <row r="78" spans="1:4" x14ac:dyDescent="0.45">
      <c r="A78" s="121" t="s">
        <v>93</v>
      </c>
      <c r="B78" s="119" t="s">
        <v>164</v>
      </c>
      <c r="C78" s="122" t="s">
        <v>48</v>
      </c>
      <c r="D78" s="121"/>
    </row>
    <row r="79" spans="1:4" x14ac:dyDescent="0.45">
      <c r="A79" s="121" t="s">
        <v>94</v>
      </c>
      <c r="B79" s="121"/>
      <c r="C79" s="119" t="s">
        <v>85</v>
      </c>
      <c r="D79" s="121" t="s">
        <v>247</v>
      </c>
    </row>
    <row r="80" spans="1:4" x14ac:dyDescent="0.45">
      <c r="A80" s="121"/>
      <c r="B80" s="121" t="s">
        <v>70</v>
      </c>
      <c r="C80" s="119" t="s">
        <v>99</v>
      </c>
      <c r="D80" s="120">
        <v>0</v>
      </c>
    </row>
    <row r="81" spans="1:4" x14ac:dyDescent="0.45">
      <c r="A81" s="121"/>
      <c r="B81" s="121" t="s">
        <v>72</v>
      </c>
      <c r="C81" s="119" t="s">
        <v>100</v>
      </c>
      <c r="D81" s="120">
        <f>Referate!B4</f>
        <v>2000</v>
      </c>
    </row>
    <row r="82" spans="1:4" x14ac:dyDescent="0.45">
      <c r="A82" s="121"/>
      <c r="B82" s="121" t="s">
        <v>71</v>
      </c>
      <c r="C82" s="119" t="s">
        <v>79</v>
      </c>
      <c r="D82" s="120">
        <f>D80-D81</f>
        <v>-2000</v>
      </c>
    </row>
    <row r="83" spans="1:4" x14ac:dyDescent="0.45">
      <c r="A83" s="121"/>
      <c r="B83" s="121" t="s">
        <v>70</v>
      </c>
      <c r="C83" s="119" t="s">
        <v>80</v>
      </c>
      <c r="D83" s="120">
        <v>0</v>
      </c>
    </row>
    <row r="84" spans="1:4" x14ac:dyDescent="0.45">
      <c r="A84" s="121"/>
      <c r="B84" s="121" t="s">
        <v>72</v>
      </c>
      <c r="C84" s="119" t="s">
        <v>81</v>
      </c>
      <c r="D84" s="120">
        <v>0</v>
      </c>
    </row>
    <row r="85" spans="1:4" x14ac:dyDescent="0.45">
      <c r="A85" s="121"/>
      <c r="B85" s="121" t="s">
        <v>71</v>
      </c>
      <c r="C85" s="119" t="s">
        <v>82</v>
      </c>
      <c r="D85" s="120">
        <f>D83-D84</f>
        <v>0</v>
      </c>
    </row>
    <row r="86" spans="1:4" x14ac:dyDescent="0.45">
      <c r="A86" s="121"/>
      <c r="B86" s="121" t="s">
        <v>71</v>
      </c>
      <c r="C86" s="119" t="s">
        <v>83</v>
      </c>
      <c r="D86" s="120">
        <f>D82+D85</f>
        <v>-2000</v>
      </c>
    </row>
    <row r="87" spans="1:4" s="114" customFormat="1" x14ac:dyDescent="0.45">
      <c r="A87" s="121"/>
      <c r="B87" s="121"/>
      <c r="C87" s="119"/>
      <c r="D87" s="120"/>
    </row>
    <row r="88" spans="1:4" x14ac:dyDescent="0.45">
      <c r="A88" s="121" t="s">
        <v>91</v>
      </c>
      <c r="B88" s="119">
        <v>100000</v>
      </c>
      <c r="C88" s="119" t="s">
        <v>88</v>
      </c>
      <c r="D88" s="121"/>
    </row>
    <row r="89" spans="1:4" x14ac:dyDescent="0.45">
      <c r="A89" s="121" t="s">
        <v>92</v>
      </c>
      <c r="B89" s="119">
        <v>3000</v>
      </c>
      <c r="C89" s="119" t="s">
        <v>101</v>
      </c>
      <c r="D89" s="121"/>
    </row>
    <row r="90" spans="1:4" x14ac:dyDescent="0.45">
      <c r="A90" s="121" t="s">
        <v>90</v>
      </c>
      <c r="B90" s="119">
        <v>3100</v>
      </c>
      <c r="C90" s="119" t="s">
        <v>101</v>
      </c>
      <c r="D90" s="121"/>
    </row>
    <row r="91" spans="1:4" x14ac:dyDescent="0.45">
      <c r="A91" s="121" t="s">
        <v>93</v>
      </c>
      <c r="B91" s="119" t="s">
        <v>243</v>
      </c>
      <c r="C91" s="122" t="s">
        <v>241</v>
      </c>
      <c r="D91" s="121"/>
    </row>
    <row r="92" spans="1:4" s="114" customFormat="1" x14ac:dyDescent="0.45">
      <c r="A92" s="121" t="s">
        <v>94</v>
      </c>
      <c r="B92" s="121"/>
      <c r="C92" s="119" t="s">
        <v>85</v>
      </c>
      <c r="D92" s="121" t="s">
        <v>258</v>
      </c>
    </row>
    <row r="93" spans="1:4" s="114" customFormat="1" x14ac:dyDescent="0.45">
      <c r="A93" s="121"/>
      <c r="B93" s="121" t="s">
        <v>70</v>
      </c>
      <c r="C93" s="119" t="s">
        <v>99</v>
      </c>
      <c r="D93" s="120">
        <v>0</v>
      </c>
    </row>
    <row r="94" spans="1:4" s="114" customFormat="1" x14ac:dyDescent="0.45">
      <c r="A94" s="121"/>
      <c r="B94" s="121" t="s">
        <v>72</v>
      </c>
      <c r="C94" s="119" t="s">
        <v>100</v>
      </c>
      <c r="D94" s="120">
        <f>Referate!B5</f>
        <v>3000</v>
      </c>
    </row>
    <row r="95" spans="1:4" s="114" customFormat="1" x14ac:dyDescent="0.45">
      <c r="A95" s="121"/>
      <c r="B95" s="121" t="s">
        <v>71</v>
      </c>
      <c r="C95" s="119" t="s">
        <v>79</v>
      </c>
      <c r="D95" s="120">
        <f>D93-D94</f>
        <v>-3000</v>
      </c>
    </row>
    <row r="96" spans="1:4" s="114" customFormat="1" x14ac:dyDescent="0.45">
      <c r="A96" s="121"/>
      <c r="B96" s="121" t="s">
        <v>70</v>
      </c>
      <c r="C96" s="119" t="s">
        <v>80</v>
      </c>
      <c r="D96" s="120">
        <v>0</v>
      </c>
    </row>
    <row r="97" spans="1:4" s="114" customFormat="1" x14ac:dyDescent="0.45">
      <c r="A97" s="121"/>
      <c r="B97" s="121" t="s">
        <v>72</v>
      </c>
      <c r="C97" s="119" t="s">
        <v>81</v>
      </c>
      <c r="D97" s="120">
        <v>0</v>
      </c>
    </row>
    <row r="98" spans="1:4" s="114" customFormat="1" x14ac:dyDescent="0.45">
      <c r="A98" s="121"/>
      <c r="B98" s="121" t="s">
        <v>71</v>
      </c>
      <c r="C98" s="119" t="s">
        <v>82</v>
      </c>
      <c r="D98" s="120">
        <f>D96-D97</f>
        <v>0</v>
      </c>
    </row>
    <row r="99" spans="1:4" s="114" customFormat="1" x14ac:dyDescent="0.45">
      <c r="A99" s="121"/>
      <c r="B99" s="121" t="s">
        <v>71</v>
      </c>
      <c r="C99" s="119" t="s">
        <v>83</v>
      </c>
      <c r="D99" s="120">
        <f>D95+D98</f>
        <v>-3000</v>
      </c>
    </row>
    <row r="100" spans="1:4" s="114" customFormat="1" x14ac:dyDescent="0.45"/>
    <row r="101" spans="1:4" s="114" customFormat="1" x14ac:dyDescent="0.45">
      <c r="A101" s="121" t="s">
        <v>91</v>
      </c>
      <c r="B101" s="119">
        <v>100000</v>
      </c>
      <c r="C101" s="119" t="s">
        <v>88</v>
      </c>
      <c r="D101" s="121"/>
    </row>
    <row r="102" spans="1:4" x14ac:dyDescent="0.45">
      <c r="A102" s="121" t="s">
        <v>92</v>
      </c>
      <c r="B102" s="119">
        <v>3000</v>
      </c>
      <c r="C102" s="119" t="s">
        <v>101</v>
      </c>
      <c r="D102" s="121"/>
    </row>
    <row r="103" spans="1:4" s="114" customFormat="1" x14ac:dyDescent="0.45">
      <c r="A103" s="121" t="s">
        <v>90</v>
      </c>
      <c r="B103" s="119">
        <v>3100</v>
      </c>
      <c r="C103" s="119" t="s">
        <v>101</v>
      </c>
      <c r="D103" s="121"/>
    </row>
    <row r="104" spans="1:4" x14ac:dyDescent="0.45">
      <c r="A104" s="121" t="s">
        <v>93</v>
      </c>
      <c r="B104" s="119" t="s">
        <v>232</v>
      </c>
      <c r="C104" s="122" t="s">
        <v>51</v>
      </c>
      <c r="D104" s="121"/>
    </row>
    <row r="105" spans="1:4" x14ac:dyDescent="0.45">
      <c r="A105" s="121" t="s">
        <v>94</v>
      </c>
      <c r="B105" s="121"/>
      <c r="C105" s="119" t="s">
        <v>85</v>
      </c>
      <c r="D105" s="121" t="s">
        <v>258</v>
      </c>
    </row>
    <row r="106" spans="1:4" x14ac:dyDescent="0.45">
      <c r="A106" s="121"/>
      <c r="B106" s="121" t="s">
        <v>70</v>
      </c>
      <c r="C106" s="119" t="s">
        <v>99</v>
      </c>
      <c r="D106" s="120">
        <v>0</v>
      </c>
    </row>
    <row r="107" spans="1:4" x14ac:dyDescent="0.45">
      <c r="A107" s="121"/>
      <c r="B107" s="121" t="s">
        <v>72</v>
      </c>
      <c r="C107" s="119" t="s">
        <v>100</v>
      </c>
      <c r="D107" s="120">
        <f>Referate!B6</f>
        <v>2000</v>
      </c>
    </row>
    <row r="108" spans="1:4" x14ac:dyDescent="0.45">
      <c r="A108" s="121"/>
      <c r="B108" s="121" t="s">
        <v>71</v>
      </c>
      <c r="C108" s="119" t="s">
        <v>79</v>
      </c>
      <c r="D108" s="120">
        <f>D106-D107</f>
        <v>-2000</v>
      </c>
    </row>
    <row r="109" spans="1:4" x14ac:dyDescent="0.45">
      <c r="A109" s="121"/>
      <c r="B109" s="121" t="s">
        <v>70</v>
      </c>
      <c r="C109" s="119" t="s">
        <v>80</v>
      </c>
      <c r="D109" s="120">
        <v>0</v>
      </c>
    </row>
    <row r="110" spans="1:4" x14ac:dyDescent="0.45">
      <c r="A110" s="121"/>
      <c r="B110" s="121" t="s">
        <v>72</v>
      </c>
      <c r="C110" s="119" t="s">
        <v>81</v>
      </c>
      <c r="D110" s="120">
        <v>0</v>
      </c>
    </row>
    <row r="111" spans="1:4" x14ac:dyDescent="0.45">
      <c r="A111" s="121"/>
      <c r="B111" s="121" t="s">
        <v>71</v>
      </c>
      <c r="C111" s="119" t="s">
        <v>82</v>
      </c>
      <c r="D111" s="120">
        <f>D109-D110</f>
        <v>0</v>
      </c>
    </row>
    <row r="112" spans="1:4" x14ac:dyDescent="0.45">
      <c r="A112" s="121"/>
      <c r="B112" s="121" t="s">
        <v>71</v>
      </c>
      <c r="C112" s="119" t="s">
        <v>83</v>
      </c>
      <c r="D112" s="120">
        <f>D108+D111</f>
        <v>-2000</v>
      </c>
    </row>
    <row r="113" spans="1:4" x14ac:dyDescent="0.45">
      <c r="A113" s="114"/>
      <c r="B113" s="114"/>
      <c r="C113" s="114"/>
      <c r="D113" s="114"/>
    </row>
    <row r="114" spans="1:4" s="114" customFormat="1" x14ac:dyDescent="0.45">
      <c r="A114" s="121" t="s">
        <v>91</v>
      </c>
      <c r="B114" s="119">
        <v>100000</v>
      </c>
      <c r="C114" s="119" t="s">
        <v>88</v>
      </c>
      <c r="D114" s="121"/>
    </row>
    <row r="115" spans="1:4" s="114" customFormat="1" x14ac:dyDescent="0.45">
      <c r="A115" s="121" t="s">
        <v>92</v>
      </c>
      <c r="B115" s="119">
        <v>3000</v>
      </c>
      <c r="C115" s="119" t="s">
        <v>101</v>
      </c>
      <c r="D115" s="121"/>
    </row>
    <row r="116" spans="1:4" s="114" customFormat="1" x14ac:dyDescent="0.45">
      <c r="A116" s="121" t="s">
        <v>90</v>
      </c>
      <c r="B116" s="119">
        <v>3100</v>
      </c>
      <c r="C116" s="119" t="s">
        <v>101</v>
      </c>
      <c r="D116" s="121"/>
    </row>
    <row r="117" spans="1:4" s="114" customFormat="1" x14ac:dyDescent="0.45">
      <c r="A117" s="121" t="s">
        <v>93</v>
      </c>
      <c r="B117" s="119" t="s">
        <v>233</v>
      </c>
      <c r="C117" s="122" t="s">
        <v>244</v>
      </c>
      <c r="D117" s="121"/>
    </row>
    <row r="118" spans="1:4" s="114" customFormat="1" x14ac:dyDescent="0.45">
      <c r="A118" s="121" t="s">
        <v>94</v>
      </c>
      <c r="B118" s="121"/>
      <c r="C118" s="119" t="s">
        <v>85</v>
      </c>
      <c r="D118" s="121" t="s">
        <v>258</v>
      </c>
    </row>
    <row r="119" spans="1:4" s="114" customFormat="1" x14ac:dyDescent="0.45">
      <c r="A119" s="121"/>
      <c r="B119" s="121" t="s">
        <v>70</v>
      </c>
      <c r="C119" s="119" t="s">
        <v>99</v>
      </c>
      <c r="D119" s="120">
        <v>0</v>
      </c>
    </row>
    <row r="120" spans="1:4" s="114" customFormat="1" x14ac:dyDescent="0.45">
      <c r="A120" s="121"/>
      <c r="B120" s="121" t="s">
        <v>72</v>
      </c>
      <c r="C120" s="119" t="s">
        <v>100</v>
      </c>
      <c r="D120" s="120">
        <f>Referate!B7</f>
        <v>4500</v>
      </c>
    </row>
    <row r="121" spans="1:4" s="114" customFormat="1" x14ac:dyDescent="0.45">
      <c r="A121" s="121"/>
      <c r="B121" s="121" t="s">
        <v>71</v>
      </c>
      <c r="C121" s="119" t="s">
        <v>79</v>
      </c>
      <c r="D121" s="120">
        <f>D119-D120</f>
        <v>-4500</v>
      </c>
    </row>
    <row r="122" spans="1:4" s="114" customFormat="1" x14ac:dyDescent="0.45">
      <c r="A122" s="121"/>
      <c r="B122" s="121" t="s">
        <v>70</v>
      </c>
      <c r="C122" s="119" t="s">
        <v>80</v>
      </c>
      <c r="D122" s="120">
        <v>0</v>
      </c>
    </row>
    <row r="123" spans="1:4" s="114" customFormat="1" x14ac:dyDescent="0.45">
      <c r="A123" s="121"/>
      <c r="B123" s="121" t="s">
        <v>72</v>
      </c>
      <c r="C123" s="119" t="s">
        <v>81</v>
      </c>
      <c r="D123" s="120">
        <v>0</v>
      </c>
    </row>
    <row r="124" spans="1:4" s="114" customFormat="1" x14ac:dyDescent="0.45">
      <c r="A124" s="121"/>
      <c r="B124" s="121" t="s">
        <v>71</v>
      </c>
      <c r="C124" s="119" t="s">
        <v>82</v>
      </c>
      <c r="D124" s="120">
        <f>D122-D123</f>
        <v>0</v>
      </c>
    </row>
    <row r="125" spans="1:4" s="114" customFormat="1" x14ac:dyDescent="0.45">
      <c r="A125" s="121"/>
      <c r="B125" s="121" t="s">
        <v>71</v>
      </c>
      <c r="C125" s="119" t="s">
        <v>83</v>
      </c>
      <c r="D125" s="120">
        <f>D121+D124</f>
        <v>-4500</v>
      </c>
    </row>
    <row r="126" spans="1:4" s="114" customFormat="1" x14ac:dyDescent="0.45">
      <c r="A126" s="126"/>
      <c r="B126" s="126"/>
      <c r="C126" s="127"/>
      <c r="D126" s="128"/>
    </row>
    <row r="127" spans="1:4" s="114" customFormat="1" x14ac:dyDescent="0.45">
      <c r="A127" s="121" t="s">
        <v>91</v>
      </c>
      <c r="B127" s="119">
        <v>100000</v>
      </c>
      <c r="C127" s="119" t="s">
        <v>88</v>
      </c>
      <c r="D127" s="121"/>
    </row>
    <row r="128" spans="1:4" s="114" customFormat="1" x14ac:dyDescent="0.45">
      <c r="A128" s="121" t="s">
        <v>92</v>
      </c>
      <c r="B128" s="119">
        <v>3000</v>
      </c>
      <c r="C128" s="119" t="s">
        <v>101</v>
      </c>
      <c r="D128" s="121"/>
    </row>
    <row r="129" spans="1:4" s="114" customFormat="1" x14ac:dyDescent="0.45">
      <c r="A129" s="121" t="s">
        <v>90</v>
      </c>
      <c r="B129" s="119">
        <v>3100</v>
      </c>
      <c r="C129" s="119" t="s">
        <v>101</v>
      </c>
      <c r="D129" s="121"/>
    </row>
    <row r="130" spans="1:4" s="114" customFormat="1" x14ac:dyDescent="0.45">
      <c r="A130" s="121" t="s">
        <v>93</v>
      </c>
      <c r="B130" s="119" t="s">
        <v>234</v>
      </c>
      <c r="C130" s="122" t="s">
        <v>50</v>
      </c>
      <c r="D130" s="121"/>
    </row>
    <row r="131" spans="1:4" s="114" customFormat="1" x14ac:dyDescent="0.45">
      <c r="A131" s="121" t="s">
        <v>94</v>
      </c>
      <c r="B131" s="121"/>
      <c r="C131" s="119" t="s">
        <v>85</v>
      </c>
      <c r="D131" s="121" t="s">
        <v>258</v>
      </c>
    </row>
    <row r="132" spans="1:4" s="114" customFormat="1" x14ac:dyDescent="0.45">
      <c r="A132" s="121"/>
      <c r="B132" s="121" t="s">
        <v>70</v>
      </c>
      <c r="C132" s="119" t="s">
        <v>99</v>
      </c>
      <c r="D132" s="120">
        <v>0</v>
      </c>
    </row>
    <row r="133" spans="1:4" s="114" customFormat="1" x14ac:dyDescent="0.45">
      <c r="A133" s="121"/>
      <c r="B133" s="121" t="s">
        <v>72</v>
      </c>
      <c r="C133" s="119" t="s">
        <v>100</v>
      </c>
      <c r="D133" s="140">
        <f>Referate!B8</f>
        <v>500</v>
      </c>
    </row>
    <row r="134" spans="1:4" s="114" customFormat="1" x14ac:dyDescent="0.45">
      <c r="A134" s="121"/>
      <c r="B134" s="121" t="s">
        <v>71</v>
      </c>
      <c r="C134" s="119" t="s">
        <v>79</v>
      </c>
      <c r="D134" s="120">
        <f>D132-D133</f>
        <v>-500</v>
      </c>
    </row>
    <row r="135" spans="1:4" s="114" customFormat="1" x14ac:dyDescent="0.45">
      <c r="A135" s="121"/>
      <c r="B135" s="121" t="s">
        <v>70</v>
      </c>
      <c r="C135" s="119" t="s">
        <v>80</v>
      </c>
      <c r="D135" s="120">
        <v>0</v>
      </c>
    </row>
    <row r="136" spans="1:4" s="114" customFormat="1" x14ac:dyDescent="0.45">
      <c r="A136" s="121"/>
      <c r="B136" s="121" t="s">
        <v>72</v>
      </c>
      <c r="C136" s="119" t="s">
        <v>81</v>
      </c>
      <c r="D136" s="120">
        <v>0</v>
      </c>
    </row>
    <row r="137" spans="1:4" s="114" customFormat="1" x14ac:dyDescent="0.45">
      <c r="A137" s="121"/>
      <c r="B137" s="121" t="s">
        <v>71</v>
      </c>
      <c r="C137" s="119" t="s">
        <v>82</v>
      </c>
      <c r="D137" s="120">
        <f>D135-D136</f>
        <v>0</v>
      </c>
    </row>
    <row r="138" spans="1:4" s="114" customFormat="1" x14ac:dyDescent="0.45">
      <c r="A138" s="121"/>
      <c r="B138" s="121" t="s">
        <v>71</v>
      </c>
      <c r="C138" s="119" t="s">
        <v>83</v>
      </c>
      <c r="D138" s="120">
        <f>D134+D137</f>
        <v>-500</v>
      </c>
    </row>
    <row r="139" spans="1:4" s="114" customFormat="1" x14ac:dyDescent="0.45">
      <c r="A139" s="121"/>
      <c r="B139" s="121"/>
      <c r="C139" s="119"/>
      <c r="D139" s="120"/>
    </row>
    <row r="140" spans="1:4" s="114" customFormat="1" x14ac:dyDescent="0.45">
      <c r="A140" s="121" t="s">
        <v>91</v>
      </c>
      <c r="B140" s="119">
        <v>100000</v>
      </c>
      <c r="C140" s="119" t="s">
        <v>88</v>
      </c>
      <c r="D140" s="121"/>
    </row>
    <row r="141" spans="1:4" x14ac:dyDescent="0.45">
      <c r="A141" s="121" t="s">
        <v>92</v>
      </c>
      <c r="B141" s="119">
        <v>3000</v>
      </c>
      <c r="C141" s="119" t="s">
        <v>101</v>
      </c>
      <c r="D141" s="121"/>
    </row>
    <row r="142" spans="1:4" x14ac:dyDescent="0.45">
      <c r="A142" s="121" t="s">
        <v>90</v>
      </c>
      <c r="B142" s="119">
        <v>3100</v>
      </c>
      <c r="C142" s="119" t="s">
        <v>101</v>
      </c>
      <c r="D142" s="121"/>
    </row>
    <row r="143" spans="1:4" x14ac:dyDescent="0.45">
      <c r="A143" s="121" t="s">
        <v>93</v>
      </c>
      <c r="B143" s="119" t="s">
        <v>234</v>
      </c>
      <c r="C143" s="122" t="s">
        <v>235</v>
      </c>
      <c r="D143" s="121"/>
    </row>
    <row r="144" spans="1:4" x14ac:dyDescent="0.45">
      <c r="A144" s="121" t="s">
        <v>94</v>
      </c>
      <c r="B144" s="121"/>
      <c r="C144" s="119" t="s">
        <v>85</v>
      </c>
      <c r="D144" s="121" t="s">
        <v>258</v>
      </c>
    </row>
    <row r="145" spans="1:4" x14ac:dyDescent="0.45">
      <c r="A145" s="121"/>
      <c r="B145" s="121" t="s">
        <v>70</v>
      </c>
      <c r="C145" s="119" t="s">
        <v>99</v>
      </c>
      <c r="D145" s="120">
        <v>0</v>
      </c>
    </row>
    <row r="146" spans="1:4" x14ac:dyDescent="0.45">
      <c r="A146" s="121"/>
      <c r="B146" s="121" t="s">
        <v>72</v>
      </c>
      <c r="C146" s="119" t="s">
        <v>100</v>
      </c>
      <c r="D146" s="143">
        <f>Referate!B9</f>
        <v>500</v>
      </c>
    </row>
    <row r="147" spans="1:4" x14ac:dyDescent="0.45">
      <c r="A147" s="121"/>
      <c r="B147" s="121" t="s">
        <v>71</v>
      </c>
      <c r="C147" s="119" t="s">
        <v>79</v>
      </c>
      <c r="D147" s="120">
        <f>D145-D146</f>
        <v>-500</v>
      </c>
    </row>
    <row r="148" spans="1:4" x14ac:dyDescent="0.45">
      <c r="A148" s="121"/>
      <c r="B148" s="121" t="s">
        <v>70</v>
      </c>
      <c r="C148" s="119" t="s">
        <v>80</v>
      </c>
      <c r="D148" s="120">
        <v>0</v>
      </c>
    </row>
    <row r="149" spans="1:4" x14ac:dyDescent="0.45">
      <c r="A149" s="121"/>
      <c r="B149" s="121" t="s">
        <v>72</v>
      </c>
      <c r="C149" s="119" t="s">
        <v>81</v>
      </c>
      <c r="D149" s="120">
        <v>0</v>
      </c>
    </row>
    <row r="150" spans="1:4" x14ac:dyDescent="0.45">
      <c r="A150" s="121"/>
      <c r="B150" s="121" t="s">
        <v>71</v>
      </c>
      <c r="C150" s="119" t="s">
        <v>82</v>
      </c>
      <c r="D150" s="120">
        <f>D148-D149</f>
        <v>0</v>
      </c>
    </row>
    <row r="151" spans="1:4" x14ac:dyDescent="0.45">
      <c r="A151" s="121"/>
      <c r="B151" s="121" t="s">
        <v>71</v>
      </c>
      <c r="C151" s="119" t="s">
        <v>83</v>
      </c>
      <c r="D151" s="120">
        <f>D147+D150</f>
        <v>-500</v>
      </c>
    </row>
    <row r="152" spans="1:4" x14ac:dyDescent="0.45">
      <c r="A152" s="121"/>
      <c r="B152" s="121"/>
      <c r="C152" s="119"/>
      <c r="D152" s="120"/>
    </row>
    <row r="153" spans="1:4" x14ac:dyDescent="0.45">
      <c r="A153" s="121" t="s">
        <v>91</v>
      </c>
      <c r="B153" s="119">
        <v>100000</v>
      </c>
      <c r="C153" s="119" t="s">
        <v>88</v>
      </c>
      <c r="D153" s="121"/>
    </row>
    <row r="154" spans="1:4" x14ac:dyDescent="0.45">
      <c r="A154" s="121" t="s">
        <v>92</v>
      </c>
      <c r="B154" s="119">
        <v>3000</v>
      </c>
      <c r="C154" s="119" t="s">
        <v>101</v>
      </c>
      <c r="D154" s="121"/>
    </row>
    <row r="155" spans="1:4" x14ac:dyDescent="0.45">
      <c r="A155" s="121" t="s">
        <v>90</v>
      </c>
      <c r="B155" s="119">
        <v>3100</v>
      </c>
      <c r="C155" s="119" t="s">
        <v>101</v>
      </c>
      <c r="D155" s="121"/>
    </row>
    <row r="156" spans="1:4" x14ac:dyDescent="0.45">
      <c r="A156" s="121" t="s">
        <v>93</v>
      </c>
      <c r="B156" s="119" t="s">
        <v>230</v>
      </c>
      <c r="C156" s="122" t="s">
        <v>60</v>
      </c>
      <c r="D156" s="121"/>
    </row>
    <row r="157" spans="1:4" x14ac:dyDescent="0.45">
      <c r="A157" s="121" t="s">
        <v>94</v>
      </c>
      <c r="B157" s="121"/>
      <c r="C157" s="119" t="s">
        <v>85</v>
      </c>
      <c r="D157" s="121" t="s">
        <v>258</v>
      </c>
    </row>
    <row r="158" spans="1:4" x14ac:dyDescent="0.45">
      <c r="A158" s="121"/>
      <c r="B158" s="121" t="s">
        <v>70</v>
      </c>
      <c r="C158" s="119" t="s">
        <v>99</v>
      </c>
      <c r="D158" s="120">
        <v>0</v>
      </c>
    </row>
    <row r="159" spans="1:4" x14ac:dyDescent="0.45">
      <c r="A159" s="121"/>
      <c r="B159" s="121" t="s">
        <v>72</v>
      </c>
      <c r="C159" s="119" t="s">
        <v>100</v>
      </c>
      <c r="D159" s="120">
        <f>Referate!B10</f>
        <v>2500</v>
      </c>
    </row>
    <row r="160" spans="1:4" x14ac:dyDescent="0.45">
      <c r="A160" s="121"/>
      <c r="B160" s="121" t="s">
        <v>71</v>
      </c>
      <c r="C160" s="119" t="s">
        <v>79</v>
      </c>
      <c r="D160" s="120">
        <f>D158-D159</f>
        <v>-2500</v>
      </c>
    </row>
    <row r="161" spans="1:4" x14ac:dyDescent="0.45">
      <c r="A161" s="121"/>
      <c r="B161" s="121" t="s">
        <v>70</v>
      </c>
      <c r="C161" s="119" t="s">
        <v>80</v>
      </c>
      <c r="D161" s="120">
        <v>0</v>
      </c>
    </row>
    <row r="162" spans="1:4" x14ac:dyDescent="0.45">
      <c r="A162" s="121"/>
      <c r="B162" s="121" t="s">
        <v>72</v>
      </c>
      <c r="C162" s="119" t="s">
        <v>81</v>
      </c>
      <c r="D162" s="120">
        <v>0</v>
      </c>
    </row>
    <row r="163" spans="1:4" x14ac:dyDescent="0.45">
      <c r="A163" s="121"/>
      <c r="B163" s="121" t="s">
        <v>71</v>
      </c>
      <c r="C163" s="119" t="s">
        <v>82</v>
      </c>
      <c r="D163" s="120">
        <f>D161-D162</f>
        <v>0</v>
      </c>
    </row>
    <row r="164" spans="1:4" x14ac:dyDescent="0.45">
      <c r="A164" s="121"/>
      <c r="B164" s="121" t="s">
        <v>71</v>
      </c>
      <c r="C164" s="119" t="s">
        <v>83</v>
      </c>
      <c r="D164" s="120">
        <f>D160+D163</f>
        <v>-2500</v>
      </c>
    </row>
    <row r="165" spans="1:4" s="114" customFormat="1" x14ac:dyDescent="0.45">
      <c r="A165" s="126"/>
      <c r="B165" s="126"/>
      <c r="C165" s="127"/>
      <c r="D165" s="128"/>
    </row>
    <row r="166" spans="1:4" s="114" customFormat="1" x14ac:dyDescent="0.45">
      <c r="A166" s="121" t="s">
        <v>91</v>
      </c>
      <c r="B166" s="119">
        <v>100000</v>
      </c>
      <c r="C166" s="101" t="s">
        <v>88</v>
      </c>
      <c r="D166" s="121"/>
    </row>
    <row r="167" spans="1:4" s="114" customFormat="1" x14ac:dyDescent="0.45">
      <c r="A167" s="121" t="s">
        <v>92</v>
      </c>
      <c r="B167" s="119">
        <v>3000</v>
      </c>
      <c r="C167" s="101" t="s">
        <v>101</v>
      </c>
      <c r="D167" s="121"/>
    </row>
    <row r="168" spans="1:4" s="114" customFormat="1" x14ac:dyDescent="0.45">
      <c r="A168" s="121" t="s">
        <v>90</v>
      </c>
      <c r="B168" s="119">
        <v>3100</v>
      </c>
      <c r="C168" s="101" t="s">
        <v>101</v>
      </c>
      <c r="D168" s="121"/>
    </row>
    <row r="169" spans="1:4" s="114" customFormat="1" x14ac:dyDescent="0.45">
      <c r="A169" s="121" t="s">
        <v>93</v>
      </c>
      <c r="B169" s="119" t="s">
        <v>281</v>
      </c>
      <c r="C169" s="122" t="s">
        <v>45</v>
      </c>
      <c r="D169" s="121"/>
    </row>
    <row r="170" spans="1:4" s="114" customFormat="1" x14ac:dyDescent="0.45">
      <c r="A170" s="121" t="s">
        <v>94</v>
      </c>
      <c r="B170" s="121"/>
      <c r="C170" s="101" t="s">
        <v>85</v>
      </c>
      <c r="D170" s="121" t="s">
        <v>258</v>
      </c>
    </row>
    <row r="171" spans="1:4" s="114" customFormat="1" x14ac:dyDescent="0.45">
      <c r="A171" s="121"/>
      <c r="B171" s="121" t="s">
        <v>70</v>
      </c>
      <c r="C171" s="101" t="s">
        <v>99</v>
      </c>
      <c r="D171" s="120">
        <v>0</v>
      </c>
    </row>
    <row r="172" spans="1:4" s="114" customFormat="1" x14ac:dyDescent="0.45">
      <c r="A172" s="121"/>
      <c r="B172" s="121" t="s">
        <v>72</v>
      </c>
      <c r="C172" s="101" t="s">
        <v>100</v>
      </c>
      <c r="D172" s="120">
        <f>Referate!B12</f>
        <v>2000</v>
      </c>
    </row>
    <row r="173" spans="1:4" s="114" customFormat="1" x14ac:dyDescent="0.45">
      <c r="A173" s="121"/>
      <c r="B173" s="121" t="s">
        <v>71</v>
      </c>
      <c r="C173" s="101" t="s">
        <v>79</v>
      </c>
      <c r="D173" s="120">
        <f>D171-D172</f>
        <v>-2000</v>
      </c>
    </row>
    <row r="174" spans="1:4" s="114" customFormat="1" x14ac:dyDescent="0.45">
      <c r="A174" s="121"/>
      <c r="B174" s="121" t="s">
        <v>70</v>
      </c>
      <c r="C174" s="101" t="s">
        <v>80</v>
      </c>
      <c r="D174" s="120">
        <v>0</v>
      </c>
    </row>
    <row r="175" spans="1:4" s="114" customFormat="1" x14ac:dyDescent="0.45">
      <c r="A175" s="121"/>
      <c r="B175" s="121" t="s">
        <v>72</v>
      </c>
      <c r="C175" s="101" t="s">
        <v>81</v>
      </c>
      <c r="D175" s="120">
        <v>0</v>
      </c>
    </row>
    <row r="176" spans="1:4" s="114" customFormat="1" x14ac:dyDescent="0.45">
      <c r="A176" s="121"/>
      <c r="B176" s="121" t="s">
        <v>71</v>
      </c>
      <c r="C176" s="101" t="s">
        <v>82</v>
      </c>
      <c r="D176" s="120">
        <f>D174-D175</f>
        <v>0</v>
      </c>
    </row>
    <row r="177" spans="1:4" x14ac:dyDescent="0.45">
      <c r="A177" s="121"/>
      <c r="B177" s="121" t="s">
        <v>71</v>
      </c>
      <c r="C177" s="101" t="s">
        <v>83</v>
      </c>
      <c r="D177" s="120">
        <f>D173+D176</f>
        <v>-2000</v>
      </c>
    </row>
    <row r="178" spans="1:4" s="114" customFormat="1" x14ac:dyDescent="0.45">
      <c r="A178" s="121"/>
      <c r="B178" s="121"/>
      <c r="C178" s="101"/>
      <c r="D178" s="120"/>
    </row>
    <row r="179" spans="1:4" s="114" customFormat="1" x14ac:dyDescent="0.45">
      <c r="A179" s="121" t="s">
        <v>91</v>
      </c>
      <c r="B179" s="119">
        <v>100000</v>
      </c>
      <c r="C179" s="119" t="s">
        <v>88</v>
      </c>
      <c r="D179" s="121"/>
    </row>
    <row r="180" spans="1:4" s="114" customFormat="1" x14ac:dyDescent="0.45">
      <c r="A180" s="121" t="s">
        <v>92</v>
      </c>
      <c r="B180" s="119">
        <v>3000</v>
      </c>
      <c r="C180" s="119" t="s">
        <v>101</v>
      </c>
      <c r="D180" s="121"/>
    </row>
    <row r="181" spans="1:4" s="114" customFormat="1" x14ac:dyDescent="0.45">
      <c r="A181" s="121" t="s">
        <v>90</v>
      </c>
      <c r="B181" s="119">
        <v>3100</v>
      </c>
      <c r="C181" s="119" t="s">
        <v>101</v>
      </c>
      <c r="D181" s="121"/>
    </row>
    <row r="182" spans="1:4" s="114" customFormat="1" x14ac:dyDescent="0.45">
      <c r="A182" s="121" t="s">
        <v>93</v>
      </c>
      <c r="B182" s="119" t="s">
        <v>285</v>
      </c>
      <c r="C182" s="122" t="s">
        <v>47</v>
      </c>
      <c r="D182" s="121"/>
    </row>
    <row r="183" spans="1:4" s="114" customFormat="1" x14ac:dyDescent="0.45">
      <c r="A183" s="121" t="s">
        <v>94</v>
      </c>
      <c r="B183" s="121"/>
      <c r="C183" s="119" t="s">
        <v>85</v>
      </c>
      <c r="D183" s="121" t="s">
        <v>258</v>
      </c>
    </row>
    <row r="184" spans="1:4" s="114" customFormat="1" x14ac:dyDescent="0.45">
      <c r="A184" s="121"/>
      <c r="B184" s="121" t="s">
        <v>70</v>
      </c>
      <c r="C184" s="119" t="s">
        <v>99</v>
      </c>
      <c r="D184" s="120">
        <v>0</v>
      </c>
    </row>
    <row r="185" spans="1:4" s="114" customFormat="1" x14ac:dyDescent="0.45">
      <c r="A185" s="121"/>
      <c r="B185" s="121" t="s">
        <v>72</v>
      </c>
      <c r="C185" s="119" t="s">
        <v>100</v>
      </c>
      <c r="D185" s="120">
        <f>Referate!B13</f>
        <v>2450</v>
      </c>
    </row>
    <row r="186" spans="1:4" s="114" customFormat="1" x14ac:dyDescent="0.45">
      <c r="A186" s="121"/>
      <c r="B186" s="121" t="s">
        <v>71</v>
      </c>
      <c r="C186" s="119" t="s">
        <v>79</v>
      </c>
      <c r="D186" s="120">
        <f>D184-D185</f>
        <v>-2450</v>
      </c>
    </row>
    <row r="187" spans="1:4" s="114" customFormat="1" x14ac:dyDescent="0.45">
      <c r="A187" s="121"/>
      <c r="B187" s="121" t="s">
        <v>70</v>
      </c>
      <c r="C187" s="119" t="s">
        <v>80</v>
      </c>
      <c r="D187" s="120">
        <v>0</v>
      </c>
    </row>
    <row r="188" spans="1:4" s="114" customFormat="1" x14ac:dyDescent="0.45">
      <c r="A188" s="121"/>
      <c r="B188" s="121" t="s">
        <v>72</v>
      </c>
      <c r="C188" s="119" t="s">
        <v>81</v>
      </c>
      <c r="D188" s="120">
        <v>0</v>
      </c>
    </row>
    <row r="189" spans="1:4" s="114" customFormat="1" x14ac:dyDescent="0.45">
      <c r="A189" s="121"/>
      <c r="B189" s="121" t="s">
        <v>71</v>
      </c>
      <c r="C189" s="119" t="s">
        <v>82</v>
      </c>
      <c r="D189" s="120">
        <f>D187-D188</f>
        <v>0</v>
      </c>
    </row>
    <row r="190" spans="1:4" s="114" customFormat="1" x14ac:dyDescent="0.45">
      <c r="A190" s="121"/>
      <c r="B190" s="121" t="s">
        <v>71</v>
      </c>
      <c r="C190" s="119" t="s">
        <v>83</v>
      </c>
      <c r="D190" s="120">
        <f>D186+D189</f>
        <v>-2450</v>
      </c>
    </row>
    <row r="191" spans="1:4" s="114" customFormat="1" x14ac:dyDescent="0.45">
      <c r="A191" s="121"/>
      <c r="B191" s="121"/>
      <c r="C191" s="119"/>
      <c r="D191" s="120"/>
    </row>
    <row r="192" spans="1:4" s="114" customFormat="1" x14ac:dyDescent="0.45">
      <c r="A192" s="36" t="s">
        <v>91</v>
      </c>
      <c r="B192" s="72">
        <v>100000</v>
      </c>
      <c r="C192" s="119" t="s">
        <v>88</v>
      </c>
      <c r="D192" s="121"/>
    </row>
    <row r="193" spans="1:4" s="114" customFormat="1" x14ac:dyDescent="0.45">
      <c r="A193" s="36" t="s">
        <v>92</v>
      </c>
      <c r="B193" s="72">
        <v>3000</v>
      </c>
      <c r="C193" s="119" t="s">
        <v>101</v>
      </c>
      <c r="D193" s="121"/>
    </row>
    <row r="194" spans="1:4" s="114" customFormat="1" x14ac:dyDescent="0.45">
      <c r="A194" s="36" t="s">
        <v>90</v>
      </c>
      <c r="B194" s="72">
        <v>3100</v>
      </c>
      <c r="C194" s="119" t="s">
        <v>101</v>
      </c>
      <c r="D194" s="121"/>
    </row>
    <row r="195" spans="1:4" s="114" customFormat="1" x14ac:dyDescent="0.45">
      <c r="A195" s="121" t="s">
        <v>93</v>
      </c>
      <c r="B195" s="119" t="s">
        <v>282</v>
      </c>
      <c r="C195" s="122" t="s">
        <v>276</v>
      </c>
      <c r="D195" s="121"/>
    </row>
    <row r="196" spans="1:4" s="114" customFormat="1" x14ac:dyDescent="0.45">
      <c r="A196" s="121" t="s">
        <v>94</v>
      </c>
      <c r="B196" s="121"/>
      <c r="C196" s="119" t="s">
        <v>85</v>
      </c>
      <c r="D196" s="121" t="s">
        <v>258</v>
      </c>
    </row>
    <row r="197" spans="1:4" s="114" customFormat="1" x14ac:dyDescent="0.45">
      <c r="A197" s="121"/>
      <c r="B197" s="121" t="s">
        <v>70</v>
      </c>
      <c r="C197" s="119" t="s">
        <v>99</v>
      </c>
      <c r="D197" s="120">
        <v>0</v>
      </c>
    </row>
    <row r="198" spans="1:4" s="114" customFormat="1" x14ac:dyDescent="0.45">
      <c r="A198" s="121"/>
      <c r="B198" s="121" t="s">
        <v>72</v>
      </c>
      <c r="C198" s="119" t="s">
        <v>100</v>
      </c>
      <c r="D198" s="120">
        <f>Referate!B16</f>
        <v>4000</v>
      </c>
    </row>
    <row r="199" spans="1:4" s="114" customFormat="1" x14ac:dyDescent="0.45">
      <c r="A199" s="121"/>
      <c r="B199" s="121" t="s">
        <v>71</v>
      </c>
      <c r="C199" s="119" t="s">
        <v>79</v>
      </c>
      <c r="D199" s="120">
        <f>D197-D198</f>
        <v>-4000</v>
      </c>
    </row>
    <row r="200" spans="1:4" s="114" customFormat="1" x14ac:dyDescent="0.45">
      <c r="A200" s="121"/>
      <c r="B200" s="121" t="s">
        <v>70</v>
      </c>
      <c r="C200" s="119" t="s">
        <v>80</v>
      </c>
      <c r="D200" s="120">
        <v>0</v>
      </c>
    </row>
    <row r="201" spans="1:4" s="114" customFormat="1" x14ac:dyDescent="0.45">
      <c r="A201" s="121"/>
      <c r="B201" s="121" t="s">
        <v>72</v>
      </c>
      <c r="C201" s="119" t="s">
        <v>81</v>
      </c>
      <c r="D201" s="120">
        <v>0</v>
      </c>
    </row>
    <row r="202" spans="1:4" s="114" customFormat="1" x14ac:dyDescent="0.45">
      <c r="A202" s="121"/>
      <c r="B202" s="121" t="s">
        <v>71</v>
      </c>
      <c r="C202" s="119" t="s">
        <v>82</v>
      </c>
      <c r="D202" s="120">
        <f>D200-D201</f>
        <v>0</v>
      </c>
    </row>
    <row r="203" spans="1:4" s="114" customFormat="1" x14ac:dyDescent="0.45">
      <c r="A203" s="121"/>
      <c r="B203" s="121" t="s">
        <v>71</v>
      </c>
      <c r="C203" s="119" t="s">
        <v>83</v>
      </c>
      <c r="D203" s="120">
        <f>D199+D202</f>
        <v>-4000</v>
      </c>
    </row>
    <row r="204" spans="1:4" s="114" customFormat="1" x14ac:dyDescent="0.45">
      <c r="A204" s="126"/>
      <c r="B204" s="126"/>
      <c r="C204" s="127"/>
      <c r="D204" s="128"/>
    </row>
    <row r="205" spans="1:4" s="114" customFormat="1" x14ac:dyDescent="0.45">
      <c r="A205" s="126"/>
      <c r="B205" s="126"/>
      <c r="C205" s="127"/>
      <c r="D205" s="128"/>
    </row>
    <row r="206" spans="1:4" x14ac:dyDescent="0.45">
      <c r="A206" s="114"/>
      <c r="B206" s="114"/>
      <c r="C206" s="114"/>
      <c r="D206" s="114"/>
    </row>
    <row r="207" spans="1:4" s="114" customFormat="1" x14ac:dyDescent="0.45">
      <c r="A207" s="115" t="s">
        <v>91</v>
      </c>
      <c r="B207" s="116">
        <v>100000</v>
      </c>
      <c r="C207" s="116" t="s">
        <v>88</v>
      </c>
      <c r="D207" s="115"/>
    </row>
    <row r="208" spans="1:4" s="114" customFormat="1" x14ac:dyDescent="0.45">
      <c r="A208" s="115" t="s">
        <v>92</v>
      </c>
      <c r="B208" s="116">
        <v>3000</v>
      </c>
      <c r="C208" s="116" t="s">
        <v>101</v>
      </c>
      <c r="D208" s="115"/>
    </row>
    <row r="209" spans="1:4" s="114" customFormat="1" x14ac:dyDescent="0.45">
      <c r="A209" s="115" t="s">
        <v>90</v>
      </c>
      <c r="B209" s="116">
        <v>3100</v>
      </c>
      <c r="C209" s="116" t="s">
        <v>101</v>
      </c>
      <c r="D209" s="115"/>
    </row>
    <row r="210" spans="1:4" s="114" customFormat="1" x14ac:dyDescent="0.45">
      <c r="A210" s="115" t="s">
        <v>93</v>
      </c>
      <c r="B210" s="116"/>
      <c r="C210" s="113" t="s">
        <v>251</v>
      </c>
      <c r="D210" s="115"/>
    </row>
    <row r="211" spans="1:4" s="114" customFormat="1" x14ac:dyDescent="0.45">
      <c r="A211" s="115" t="s">
        <v>94</v>
      </c>
      <c r="B211" s="115"/>
      <c r="C211" s="116" t="s">
        <v>85</v>
      </c>
      <c r="D211" s="115" t="s">
        <v>258</v>
      </c>
    </row>
    <row r="212" spans="1:4" s="114" customFormat="1" x14ac:dyDescent="0.45">
      <c r="A212" s="115"/>
      <c r="B212" s="115" t="s">
        <v>70</v>
      </c>
      <c r="C212" s="116" t="s">
        <v>99</v>
      </c>
      <c r="D212" s="117">
        <v>0</v>
      </c>
    </row>
    <row r="213" spans="1:4" s="114" customFormat="1" x14ac:dyDescent="0.45">
      <c r="A213" s="115"/>
      <c r="B213" s="115" t="s">
        <v>72</v>
      </c>
      <c r="C213" s="116" t="s">
        <v>100</v>
      </c>
      <c r="D213" s="117">
        <f>Referate!B11</f>
        <v>13000</v>
      </c>
    </row>
    <row r="214" spans="1:4" s="114" customFormat="1" x14ac:dyDescent="0.45">
      <c r="A214" s="115"/>
      <c r="B214" s="115" t="s">
        <v>71</v>
      </c>
      <c r="C214" s="116" t="s">
        <v>79</v>
      </c>
      <c r="D214" s="117">
        <f>D212-D213</f>
        <v>-13000</v>
      </c>
    </row>
    <row r="215" spans="1:4" s="114" customFormat="1" x14ac:dyDescent="0.45">
      <c r="A215" s="115"/>
      <c r="B215" s="115" t="s">
        <v>70</v>
      </c>
      <c r="C215" s="116" t="s">
        <v>80</v>
      </c>
      <c r="D215" s="117">
        <v>0</v>
      </c>
    </row>
    <row r="216" spans="1:4" s="114" customFormat="1" x14ac:dyDescent="0.45">
      <c r="A216" s="115"/>
      <c r="B216" s="115" t="s">
        <v>72</v>
      </c>
      <c r="C216" s="116" t="s">
        <v>81</v>
      </c>
      <c r="D216" s="117">
        <v>0</v>
      </c>
    </row>
    <row r="217" spans="1:4" s="114" customFormat="1" x14ac:dyDescent="0.45">
      <c r="A217" s="115"/>
      <c r="B217" s="115" t="s">
        <v>71</v>
      </c>
      <c r="C217" s="116" t="s">
        <v>82</v>
      </c>
      <c r="D217" s="117">
        <f>D215-D216</f>
        <v>0</v>
      </c>
    </row>
    <row r="218" spans="1:4" s="114" customFormat="1" x14ac:dyDescent="0.45">
      <c r="A218" s="115"/>
      <c r="B218" s="115" t="s">
        <v>71</v>
      </c>
      <c r="C218" s="116" t="s">
        <v>83</v>
      </c>
      <c r="D218" s="117">
        <f>D214+D217</f>
        <v>-13000</v>
      </c>
    </row>
    <row r="219" spans="1:4" s="114" customFormat="1" x14ac:dyDescent="0.45">
      <c r="A219" s="115"/>
      <c r="B219" s="115"/>
      <c r="C219" s="116"/>
      <c r="D219" s="117"/>
    </row>
    <row r="220" spans="1:4" x14ac:dyDescent="0.45">
      <c r="A220" s="36"/>
      <c r="B220" s="36"/>
      <c r="C220" s="72"/>
      <c r="D220" s="78"/>
    </row>
    <row r="221" spans="1:4" x14ac:dyDescent="0.45">
      <c r="A221" s="36"/>
      <c r="B221" s="36"/>
      <c r="C221" s="72"/>
      <c r="D221" s="78"/>
    </row>
    <row r="222" spans="1:4" ht="23.25" x14ac:dyDescent="0.7">
      <c r="A222" s="233" t="s">
        <v>199</v>
      </c>
      <c r="B222" s="233"/>
      <c r="C222" s="233"/>
      <c r="D222" s="233"/>
    </row>
    <row r="223" spans="1:4" ht="14.65" thickBot="1" x14ac:dyDescent="0.5"/>
    <row r="224" spans="1:4" x14ac:dyDescent="0.45">
      <c r="A224" s="36" t="s">
        <v>91</v>
      </c>
      <c r="B224" s="72">
        <v>100000</v>
      </c>
      <c r="C224" s="79" t="s">
        <v>88</v>
      </c>
      <c r="D224" s="62" t="s">
        <v>146</v>
      </c>
    </row>
    <row r="225" spans="1:4" x14ac:dyDescent="0.45">
      <c r="A225" s="36" t="s">
        <v>92</v>
      </c>
      <c r="B225" s="72">
        <v>4000</v>
      </c>
      <c r="C225" s="79" t="s">
        <v>19</v>
      </c>
      <c r="D225" s="234" t="s">
        <v>169</v>
      </c>
    </row>
    <row r="226" spans="1:4" ht="15" customHeight="1" thickBot="1" x14ac:dyDescent="0.5">
      <c r="A226" s="36" t="s">
        <v>90</v>
      </c>
      <c r="B226" s="72">
        <v>4100</v>
      </c>
      <c r="C226" s="79" t="s">
        <v>19</v>
      </c>
      <c r="D226" s="235"/>
    </row>
    <row r="227" spans="1:4" ht="15" customHeight="1" x14ac:dyDescent="0.45">
      <c r="A227" s="36" t="s">
        <v>93</v>
      </c>
      <c r="B227" s="72" t="s">
        <v>103</v>
      </c>
      <c r="C227" s="80" t="s">
        <v>149</v>
      </c>
      <c r="D227" s="40"/>
    </row>
    <row r="228" spans="1:4" ht="15.75" customHeight="1" x14ac:dyDescent="0.45">
      <c r="A228" s="36" t="s">
        <v>94</v>
      </c>
      <c r="B228" s="36"/>
      <c r="C228" s="119" t="s">
        <v>85</v>
      </c>
      <c r="D228" s="121" t="s">
        <v>258</v>
      </c>
    </row>
    <row r="229" spans="1:4" x14ac:dyDescent="0.45">
      <c r="A229" s="36"/>
      <c r="B229" s="36" t="s">
        <v>70</v>
      </c>
      <c r="C229" s="119" t="s">
        <v>99</v>
      </c>
      <c r="D229" s="120">
        <v>0</v>
      </c>
    </row>
    <row r="230" spans="1:4" x14ac:dyDescent="0.45">
      <c r="A230" s="36"/>
      <c r="B230" s="36" t="s">
        <v>72</v>
      </c>
      <c r="C230" s="119" t="s">
        <v>100</v>
      </c>
      <c r="D230" s="120">
        <v>42000</v>
      </c>
    </row>
    <row r="231" spans="1:4" x14ac:dyDescent="0.45">
      <c r="A231" s="36"/>
      <c r="B231" s="36" t="s">
        <v>71</v>
      </c>
      <c r="C231" s="119" t="s">
        <v>79</v>
      </c>
      <c r="D231" s="120">
        <f>D229-D230</f>
        <v>-42000</v>
      </c>
    </row>
    <row r="232" spans="1:4" x14ac:dyDescent="0.45">
      <c r="A232" s="36"/>
      <c r="B232" s="36" t="s">
        <v>70</v>
      </c>
      <c r="C232" s="119" t="s">
        <v>80</v>
      </c>
      <c r="D232" s="120">
        <v>0</v>
      </c>
    </row>
    <row r="233" spans="1:4" x14ac:dyDescent="0.45">
      <c r="A233" s="36"/>
      <c r="B233" s="36" t="s">
        <v>72</v>
      </c>
      <c r="C233" s="72" t="s">
        <v>81</v>
      </c>
      <c r="D233" s="78">
        <v>0</v>
      </c>
    </row>
    <row r="234" spans="1:4" x14ac:dyDescent="0.45">
      <c r="A234" s="36"/>
      <c r="B234" s="36" t="s">
        <v>71</v>
      </c>
      <c r="C234" s="72" t="s">
        <v>82</v>
      </c>
      <c r="D234" s="78">
        <f>D232-D233</f>
        <v>0</v>
      </c>
    </row>
    <row r="235" spans="1:4" x14ac:dyDescent="0.45">
      <c r="A235" s="36"/>
      <c r="B235" s="36" t="s">
        <v>71</v>
      </c>
      <c r="C235" s="72" t="s">
        <v>83</v>
      </c>
      <c r="D235" s="78">
        <f>D231+D234</f>
        <v>-42000</v>
      </c>
    </row>
    <row r="236" spans="1:4" x14ac:dyDescent="0.45">
      <c r="A236" s="38"/>
      <c r="B236" s="38"/>
      <c r="C236" s="82"/>
      <c r="D236" s="83"/>
    </row>
    <row r="239" spans="1:4" ht="14.65" thickBot="1" x14ac:dyDescent="0.5"/>
    <row r="240" spans="1:4" x14ac:dyDescent="0.45">
      <c r="A240" s="36" t="s">
        <v>91</v>
      </c>
      <c r="B240" s="72">
        <v>100000</v>
      </c>
      <c r="C240" s="79" t="s">
        <v>88</v>
      </c>
      <c r="D240" s="62" t="s">
        <v>146</v>
      </c>
    </row>
    <row r="241" spans="1:4" x14ac:dyDescent="0.45">
      <c r="A241" s="36" t="s">
        <v>92</v>
      </c>
      <c r="B241" s="72">
        <v>4000</v>
      </c>
      <c r="C241" s="79" t="s">
        <v>19</v>
      </c>
      <c r="D241" s="234" t="s">
        <v>149</v>
      </c>
    </row>
    <row r="242" spans="1:4" ht="14.65" thickBot="1" x14ac:dyDescent="0.5">
      <c r="A242" s="36" t="s">
        <v>90</v>
      </c>
      <c r="B242" s="72">
        <v>4100</v>
      </c>
      <c r="C242" s="79" t="s">
        <v>19</v>
      </c>
      <c r="D242" s="235"/>
    </row>
    <row r="243" spans="1:4" x14ac:dyDescent="0.45">
      <c r="A243" s="36" t="s">
        <v>93</v>
      </c>
      <c r="B243" s="72" t="s">
        <v>104</v>
      </c>
      <c r="C243" s="80" t="s">
        <v>187</v>
      </c>
      <c r="D243" s="40"/>
    </row>
    <row r="244" spans="1:4" x14ac:dyDescent="0.45">
      <c r="A244" s="36" t="s">
        <v>94</v>
      </c>
      <c r="B244" s="36"/>
      <c r="C244" s="72" t="s">
        <v>85</v>
      </c>
      <c r="D244" s="115" t="s">
        <v>258</v>
      </c>
    </row>
    <row r="245" spans="1:4" ht="15" customHeight="1" x14ac:dyDescent="0.45">
      <c r="A245" s="36"/>
      <c r="B245" s="36" t="s">
        <v>70</v>
      </c>
      <c r="C245" s="72" t="s">
        <v>99</v>
      </c>
      <c r="D245" s="78">
        <v>0</v>
      </c>
    </row>
    <row r="246" spans="1:4" x14ac:dyDescent="0.45">
      <c r="A246" s="36"/>
      <c r="B246" s="36" t="s">
        <v>72</v>
      </c>
      <c r="C246" s="72" t="s">
        <v>100</v>
      </c>
      <c r="D246" s="78">
        <v>2500</v>
      </c>
    </row>
    <row r="247" spans="1:4" x14ac:dyDescent="0.45">
      <c r="A247" s="36"/>
      <c r="B247" s="36" t="s">
        <v>71</v>
      </c>
      <c r="C247" s="72" t="s">
        <v>79</v>
      </c>
      <c r="D247" s="78">
        <f>D245-D246</f>
        <v>-2500</v>
      </c>
    </row>
    <row r="248" spans="1:4" x14ac:dyDescent="0.45">
      <c r="A248" s="36"/>
      <c r="B248" s="36" t="s">
        <v>70</v>
      </c>
      <c r="C248" s="72" t="s">
        <v>80</v>
      </c>
      <c r="D248" s="78">
        <v>0</v>
      </c>
    </row>
    <row r="249" spans="1:4" x14ac:dyDescent="0.45">
      <c r="A249" s="36"/>
      <c r="B249" s="36" t="s">
        <v>72</v>
      </c>
      <c r="C249" s="72" t="s">
        <v>81</v>
      </c>
      <c r="D249" s="78">
        <v>0</v>
      </c>
    </row>
    <row r="250" spans="1:4" x14ac:dyDescent="0.45">
      <c r="A250" s="36"/>
      <c r="B250" s="36" t="s">
        <v>71</v>
      </c>
      <c r="C250" s="72" t="s">
        <v>82</v>
      </c>
      <c r="D250" s="78">
        <f>D248-D249</f>
        <v>0</v>
      </c>
    </row>
    <row r="251" spans="1:4" x14ac:dyDescent="0.45">
      <c r="A251" s="36"/>
      <c r="B251" s="36" t="s">
        <v>71</v>
      </c>
      <c r="C251" s="72" t="s">
        <v>83</v>
      </c>
      <c r="D251" s="78">
        <f>D247+D250</f>
        <v>-2500</v>
      </c>
    </row>
    <row r="255" spans="1:4" ht="14.65" thickBot="1" x14ac:dyDescent="0.5"/>
    <row r="256" spans="1:4" x14ac:dyDescent="0.45">
      <c r="A256" s="36" t="s">
        <v>91</v>
      </c>
      <c r="B256" s="72">
        <v>100000</v>
      </c>
      <c r="C256" s="79" t="s">
        <v>88</v>
      </c>
      <c r="D256" s="62" t="s">
        <v>146</v>
      </c>
    </row>
    <row r="257" spans="1:4" x14ac:dyDescent="0.45">
      <c r="A257" s="36" t="s">
        <v>92</v>
      </c>
      <c r="B257" s="72">
        <v>4000</v>
      </c>
      <c r="C257" s="79" t="s">
        <v>19</v>
      </c>
      <c r="D257" s="231" t="s">
        <v>194</v>
      </c>
    </row>
    <row r="258" spans="1:4" x14ac:dyDescent="0.45">
      <c r="A258" s="36" t="s">
        <v>90</v>
      </c>
      <c r="B258" s="72">
        <v>4100</v>
      </c>
      <c r="C258" s="79" t="s">
        <v>19</v>
      </c>
      <c r="D258" s="231"/>
    </row>
    <row r="259" spans="1:4" ht="14.65" thickBot="1" x14ac:dyDescent="0.5">
      <c r="A259" s="36" t="s">
        <v>93</v>
      </c>
      <c r="B259" s="72" t="s">
        <v>105</v>
      </c>
      <c r="C259" s="151" t="s">
        <v>207</v>
      </c>
      <c r="D259" s="232"/>
    </row>
    <row r="260" spans="1:4" x14ac:dyDescent="0.45">
      <c r="A260" s="36" t="s">
        <v>94</v>
      </c>
      <c r="B260" s="36"/>
      <c r="C260" s="72" t="s">
        <v>85</v>
      </c>
      <c r="D260" s="118" t="s">
        <v>258</v>
      </c>
    </row>
    <row r="261" spans="1:4" x14ac:dyDescent="0.45">
      <c r="A261" s="36"/>
      <c r="B261" s="36" t="s">
        <v>70</v>
      </c>
      <c r="C261" s="72" t="s">
        <v>99</v>
      </c>
      <c r="D261" s="91">
        <v>0</v>
      </c>
    </row>
    <row r="262" spans="1:4" x14ac:dyDescent="0.45">
      <c r="A262" s="36"/>
      <c r="B262" s="36" t="s">
        <v>72</v>
      </c>
      <c r="C262" s="72" t="s">
        <v>100</v>
      </c>
      <c r="D262" s="173"/>
    </row>
    <row r="263" spans="1:4" x14ac:dyDescent="0.45">
      <c r="A263" s="36"/>
      <c r="B263" s="36" t="s">
        <v>71</v>
      </c>
      <c r="C263" s="72" t="s">
        <v>79</v>
      </c>
      <c r="D263" s="120">
        <f>D261-D262</f>
        <v>0</v>
      </c>
    </row>
    <row r="264" spans="1:4" x14ac:dyDescent="0.45">
      <c r="A264" s="36"/>
      <c r="B264" s="36" t="s">
        <v>70</v>
      </c>
      <c r="C264" s="101" t="s">
        <v>80</v>
      </c>
      <c r="D264" s="120">
        <v>7125.32</v>
      </c>
    </row>
    <row r="265" spans="1:4" x14ac:dyDescent="0.45">
      <c r="A265" s="36"/>
      <c r="B265" s="36" t="s">
        <v>72</v>
      </c>
      <c r="C265" s="101" t="s">
        <v>81</v>
      </c>
      <c r="D265" s="120">
        <f>D264</f>
        <v>7125.32</v>
      </c>
    </row>
    <row r="266" spans="1:4" x14ac:dyDescent="0.45">
      <c r="A266" s="36"/>
      <c r="B266" s="36" t="s">
        <v>71</v>
      </c>
      <c r="C266" s="72" t="s">
        <v>82</v>
      </c>
      <c r="D266" s="78">
        <f>D264-D265</f>
        <v>0</v>
      </c>
    </row>
    <row r="267" spans="1:4" x14ac:dyDescent="0.45">
      <c r="A267" s="36"/>
      <c r="B267" s="36" t="s">
        <v>71</v>
      </c>
      <c r="C267" s="72" t="s">
        <v>83</v>
      </c>
      <c r="D267" s="78">
        <f>D263+D266</f>
        <v>0</v>
      </c>
    </row>
    <row r="270" spans="1:4" x14ac:dyDescent="0.45">
      <c r="A270" s="36"/>
      <c r="B270" s="36"/>
      <c r="C270" s="72"/>
      <c r="D270" s="78"/>
    </row>
    <row r="271" spans="1:4" x14ac:dyDescent="0.45">
      <c r="A271" s="36"/>
      <c r="B271" s="36"/>
      <c r="C271" s="72"/>
      <c r="D271" s="78"/>
    </row>
    <row r="272" spans="1:4" x14ac:dyDescent="0.45">
      <c r="A272" s="36" t="s">
        <v>91</v>
      </c>
      <c r="B272" s="72">
        <v>100000</v>
      </c>
      <c r="C272" s="72" t="s">
        <v>88</v>
      </c>
      <c r="D272" s="36"/>
    </row>
    <row r="273" spans="1:4" x14ac:dyDescent="0.45">
      <c r="A273" s="36" t="s">
        <v>92</v>
      </c>
      <c r="B273" s="72">
        <v>5000</v>
      </c>
      <c r="C273" s="72" t="s">
        <v>106</v>
      </c>
      <c r="D273" s="121"/>
    </row>
    <row r="274" spans="1:4" x14ac:dyDescent="0.45">
      <c r="A274" s="36" t="s">
        <v>90</v>
      </c>
      <c r="B274" s="72">
        <v>5100</v>
      </c>
      <c r="C274" s="72" t="s">
        <v>107</v>
      </c>
      <c r="D274" s="121"/>
    </row>
    <row r="275" spans="1:4" x14ac:dyDescent="0.45">
      <c r="A275" s="36" t="s">
        <v>93</v>
      </c>
      <c r="B275" s="72" t="s">
        <v>108</v>
      </c>
      <c r="C275" s="80" t="s">
        <v>107</v>
      </c>
      <c r="D275" s="121"/>
    </row>
    <row r="276" spans="1:4" x14ac:dyDescent="0.45">
      <c r="A276" s="36" t="s">
        <v>94</v>
      </c>
      <c r="B276" s="72"/>
      <c r="C276" s="72" t="s">
        <v>85</v>
      </c>
      <c r="D276" s="121" t="s">
        <v>258</v>
      </c>
    </row>
    <row r="277" spans="1:4" x14ac:dyDescent="0.45">
      <c r="A277" s="36"/>
      <c r="B277" s="36" t="s">
        <v>70</v>
      </c>
      <c r="C277" s="72" t="s">
        <v>99</v>
      </c>
      <c r="D277" s="120">
        <v>0</v>
      </c>
    </row>
    <row r="278" spans="1:4" x14ac:dyDescent="0.45">
      <c r="A278" s="36"/>
      <c r="B278" s="36" t="s">
        <v>72</v>
      </c>
      <c r="C278" s="72" t="s">
        <v>100</v>
      </c>
      <c r="D278" s="120">
        <v>5700</v>
      </c>
    </row>
    <row r="279" spans="1:4" x14ac:dyDescent="0.45">
      <c r="A279" s="36"/>
      <c r="B279" s="36" t="s">
        <v>71</v>
      </c>
      <c r="C279" s="72" t="s">
        <v>79</v>
      </c>
      <c r="D279" s="120">
        <f>D277-D278</f>
        <v>-5700</v>
      </c>
    </row>
    <row r="280" spans="1:4" x14ac:dyDescent="0.45">
      <c r="A280" s="36"/>
      <c r="B280" s="36" t="s">
        <v>70</v>
      </c>
      <c r="C280" s="72" t="s">
        <v>80</v>
      </c>
      <c r="D280" s="120">
        <v>0</v>
      </c>
    </row>
    <row r="281" spans="1:4" x14ac:dyDescent="0.45">
      <c r="A281" s="36"/>
      <c r="B281" s="36" t="s">
        <v>72</v>
      </c>
      <c r="C281" s="72" t="s">
        <v>81</v>
      </c>
      <c r="D281" s="120">
        <v>0</v>
      </c>
    </row>
    <row r="282" spans="1:4" x14ac:dyDescent="0.45">
      <c r="A282" s="36"/>
      <c r="B282" s="36" t="s">
        <v>71</v>
      </c>
      <c r="C282" s="72" t="s">
        <v>82</v>
      </c>
      <c r="D282" s="78">
        <f>D280-D281</f>
        <v>0</v>
      </c>
    </row>
    <row r="283" spans="1:4" x14ac:dyDescent="0.45">
      <c r="A283" s="36"/>
      <c r="B283" s="36" t="s">
        <v>71</v>
      </c>
      <c r="C283" s="72" t="s">
        <v>83</v>
      </c>
      <c r="D283" s="78">
        <f>D279+D282</f>
        <v>-5700</v>
      </c>
    </row>
    <row r="284" spans="1:4" ht="23.25" x14ac:dyDescent="0.7">
      <c r="A284" s="243" t="s">
        <v>200</v>
      </c>
      <c r="B284" s="243"/>
      <c r="C284" s="243"/>
      <c r="D284" s="243"/>
    </row>
    <row r="286" spans="1:4" x14ac:dyDescent="0.45">
      <c r="A286" s="36" t="s">
        <v>91</v>
      </c>
      <c r="B286" s="72">
        <v>100000</v>
      </c>
      <c r="C286" s="72" t="s">
        <v>88</v>
      </c>
      <c r="D286" s="36"/>
    </row>
    <row r="287" spans="1:4" x14ac:dyDescent="0.45">
      <c r="A287" s="36" t="s">
        <v>92</v>
      </c>
      <c r="B287" s="72">
        <v>6000</v>
      </c>
      <c r="C287" s="72" t="s">
        <v>17</v>
      </c>
      <c r="D287" s="36"/>
    </row>
    <row r="288" spans="1:4" x14ac:dyDescent="0.45">
      <c r="A288" s="36" t="s">
        <v>90</v>
      </c>
      <c r="B288" s="72">
        <v>6100</v>
      </c>
      <c r="C288" s="119" t="s">
        <v>17</v>
      </c>
      <c r="D288" s="121"/>
    </row>
    <row r="289" spans="1:4" x14ac:dyDescent="0.45">
      <c r="A289" s="36" t="s">
        <v>93</v>
      </c>
      <c r="B289" s="72" t="s">
        <v>109</v>
      </c>
      <c r="C289" s="122" t="s">
        <v>171</v>
      </c>
      <c r="D289" s="182"/>
    </row>
    <row r="290" spans="1:4" x14ac:dyDescent="0.45">
      <c r="A290" s="36" t="s">
        <v>94</v>
      </c>
      <c r="B290" s="72"/>
      <c r="C290" s="119" t="s">
        <v>85</v>
      </c>
      <c r="D290" s="182" t="s">
        <v>258</v>
      </c>
    </row>
    <row r="291" spans="1:4" x14ac:dyDescent="0.45">
      <c r="A291" s="36"/>
      <c r="B291" s="36" t="s">
        <v>70</v>
      </c>
      <c r="C291" s="119" t="s">
        <v>99</v>
      </c>
      <c r="D291" s="120">
        <v>0</v>
      </c>
    </row>
    <row r="292" spans="1:4" x14ac:dyDescent="0.45">
      <c r="A292" s="36"/>
      <c r="B292" s="36" t="s">
        <v>72</v>
      </c>
      <c r="C292" s="119" t="s">
        <v>100</v>
      </c>
      <c r="D292" s="120">
        <v>26000</v>
      </c>
    </row>
    <row r="293" spans="1:4" x14ac:dyDescent="0.45">
      <c r="A293" s="36"/>
      <c r="B293" s="36" t="s">
        <v>71</v>
      </c>
      <c r="C293" s="119" t="s">
        <v>79</v>
      </c>
      <c r="D293" s="120">
        <f>D291-D292</f>
        <v>-26000</v>
      </c>
    </row>
    <row r="294" spans="1:4" x14ac:dyDescent="0.45">
      <c r="A294" s="36"/>
      <c r="B294" s="36" t="s">
        <v>70</v>
      </c>
      <c r="C294" s="119" t="s">
        <v>80</v>
      </c>
      <c r="D294" s="120">
        <v>0</v>
      </c>
    </row>
    <row r="295" spans="1:4" x14ac:dyDescent="0.45">
      <c r="A295" s="36"/>
      <c r="B295" s="36" t="s">
        <v>72</v>
      </c>
      <c r="C295" s="119" t="s">
        <v>81</v>
      </c>
      <c r="D295" s="120">
        <v>0</v>
      </c>
    </row>
    <row r="296" spans="1:4" x14ac:dyDescent="0.45">
      <c r="A296" s="36"/>
      <c r="B296" s="36" t="s">
        <v>71</v>
      </c>
      <c r="C296" s="72" t="s">
        <v>82</v>
      </c>
      <c r="D296" s="117">
        <f>D294-D295</f>
        <v>0</v>
      </c>
    </row>
    <row r="297" spans="1:4" x14ac:dyDescent="0.45">
      <c r="A297" s="36"/>
      <c r="B297" s="36" t="s">
        <v>71</v>
      </c>
      <c r="C297" s="72" t="s">
        <v>83</v>
      </c>
      <c r="D297" s="117">
        <f>D293+D296</f>
        <v>-26000</v>
      </c>
    </row>
    <row r="298" spans="1:4" x14ac:dyDescent="0.45">
      <c r="D298" s="94"/>
    </row>
    <row r="299" spans="1:4" x14ac:dyDescent="0.45">
      <c r="D299" s="138"/>
    </row>
    <row r="300" spans="1:4" x14ac:dyDescent="0.45">
      <c r="A300" s="36" t="s">
        <v>91</v>
      </c>
      <c r="B300" s="72">
        <v>100000</v>
      </c>
      <c r="C300" s="72" t="s">
        <v>88</v>
      </c>
      <c r="D300" s="36"/>
    </row>
    <row r="301" spans="1:4" x14ac:dyDescent="0.45">
      <c r="A301" s="36" t="s">
        <v>92</v>
      </c>
      <c r="B301" s="72">
        <v>6000</v>
      </c>
      <c r="C301" s="72" t="s">
        <v>17</v>
      </c>
      <c r="D301" s="36"/>
    </row>
    <row r="302" spans="1:4" x14ac:dyDescent="0.45">
      <c r="A302" s="36" t="s">
        <v>90</v>
      </c>
      <c r="B302" s="72">
        <v>6100</v>
      </c>
      <c r="C302" s="72" t="s">
        <v>17</v>
      </c>
      <c r="D302" s="36"/>
    </row>
    <row r="303" spans="1:4" x14ac:dyDescent="0.45">
      <c r="A303" s="36" t="s">
        <v>93</v>
      </c>
      <c r="B303" s="72" t="s">
        <v>110</v>
      </c>
      <c r="C303" s="80" t="s">
        <v>172</v>
      </c>
      <c r="D303" s="36"/>
    </row>
    <row r="304" spans="1:4" x14ac:dyDescent="0.45">
      <c r="A304" s="36" t="s">
        <v>94</v>
      </c>
      <c r="B304" s="72"/>
      <c r="C304" s="72" t="s">
        <v>85</v>
      </c>
      <c r="D304" s="115" t="s">
        <v>258</v>
      </c>
    </row>
    <row r="305" spans="1:4" x14ac:dyDescent="0.45">
      <c r="A305" s="36"/>
      <c r="B305" s="36" t="s">
        <v>70</v>
      </c>
      <c r="C305" s="72" t="s">
        <v>99</v>
      </c>
      <c r="D305" s="120">
        <v>0</v>
      </c>
    </row>
    <row r="306" spans="1:4" x14ac:dyDescent="0.45">
      <c r="A306" s="36"/>
      <c r="B306" s="36" t="s">
        <v>72</v>
      </c>
      <c r="C306" s="72" t="s">
        <v>100</v>
      </c>
      <c r="D306" s="120">
        <v>300</v>
      </c>
    </row>
    <row r="307" spans="1:4" x14ac:dyDescent="0.45">
      <c r="A307" s="36"/>
      <c r="B307" s="36" t="s">
        <v>71</v>
      </c>
      <c r="C307" s="72" t="s">
        <v>79</v>
      </c>
      <c r="D307" s="120">
        <f>D305-D306</f>
        <v>-300</v>
      </c>
    </row>
    <row r="308" spans="1:4" x14ac:dyDescent="0.45">
      <c r="A308" s="36"/>
      <c r="B308" s="36" t="s">
        <v>70</v>
      </c>
      <c r="C308" s="72" t="s">
        <v>80</v>
      </c>
      <c r="D308" s="120">
        <v>0</v>
      </c>
    </row>
    <row r="309" spans="1:4" x14ac:dyDescent="0.45">
      <c r="A309" s="36"/>
      <c r="B309" s="36" t="s">
        <v>72</v>
      </c>
      <c r="C309" s="72" t="s">
        <v>81</v>
      </c>
      <c r="D309" s="120">
        <v>0</v>
      </c>
    </row>
    <row r="310" spans="1:4" x14ac:dyDescent="0.45">
      <c r="A310" s="36"/>
      <c r="B310" s="36" t="s">
        <v>71</v>
      </c>
      <c r="C310" s="72" t="s">
        <v>82</v>
      </c>
      <c r="D310" s="120">
        <f>D308-D309</f>
        <v>0</v>
      </c>
    </row>
    <row r="311" spans="1:4" x14ac:dyDescent="0.45">
      <c r="A311" s="36"/>
      <c r="B311" s="36" t="s">
        <v>71</v>
      </c>
      <c r="C311" s="72" t="s">
        <v>83</v>
      </c>
      <c r="D311" s="120">
        <f>D307+D310</f>
        <v>-300</v>
      </c>
    </row>
    <row r="312" spans="1:4" x14ac:dyDescent="0.45">
      <c r="D312" s="153"/>
    </row>
    <row r="313" spans="1:4" x14ac:dyDescent="0.45">
      <c r="D313" s="153"/>
    </row>
    <row r="314" spans="1:4" x14ac:dyDescent="0.45">
      <c r="A314" s="36" t="s">
        <v>91</v>
      </c>
      <c r="B314" s="72">
        <v>100000</v>
      </c>
      <c r="C314" s="72" t="s">
        <v>88</v>
      </c>
      <c r="D314" s="121"/>
    </row>
    <row r="315" spans="1:4" x14ac:dyDescent="0.45">
      <c r="A315" s="36" t="s">
        <v>92</v>
      </c>
      <c r="B315" s="72">
        <v>6000</v>
      </c>
      <c r="C315" s="72" t="s">
        <v>17</v>
      </c>
      <c r="D315" s="121"/>
    </row>
    <row r="316" spans="1:4" x14ac:dyDescent="0.45">
      <c r="A316" s="36" t="s">
        <v>90</v>
      </c>
      <c r="B316" s="72">
        <v>6100</v>
      </c>
      <c r="C316" s="72" t="s">
        <v>17</v>
      </c>
      <c r="D316" s="121"/>
    </row>
    <row r="317" spans="1:4" x14ac:dyDescent="0.45">
      <c r="A317" s="36" t="s">
        <v>93</v>
      </c>
      <c r="B317" s="72" t="s">
        <v>111</v>
      </c>
      <c r="C317" s="80" t="s">
        <v>173</v>
      </c>
      <c r="D317" s="121"/>
    </row>
    <row r="318" spans="1:4" x14ac:dyDescent="0.45">
      <c r="A318" s="36" t="s">
        <v>94</v>
      </c>
      <c r="B318" s="72"/>
      <c r="C318" s="72" t="s">
        <v>85</v>
      </c>
      <c r="D318" s="121" t="s">
        <v>258</v>
      </c>
    </row>
    <row r="319" spans="1:4" x14ac:dyDescent="0.45">
      <c r="A319" s="36"/>
      <c r="B319" s="36" t="s">
        <v>70</v>
      </c>
      <c r="C319" s="72" t="s">
        <v>99</v>
      </c>
      <c r="D319" s="120">
        <v>0</v>
      </c>
    </row>
    <row r="320" spans="1:4" x14ac:dyDescent="0.45">
      <c r="A320" s="36"/>
      <c r="B320" s="36" t="s">
        <v>72</v>
      </c>
      <c r="C320" s="72" t="s">
        <v>100</v>
      </c>
      <c r="D320" s="120">
        <v>150</v>
      </c>
    </row>
    <row r="321" spans="1:4" x14ac:dyDescent="0.45">
      <c r="A321" s="36"/>
      <c r="B321" s="36" t="s">
        <v>71</v>
      </c>
      <c r="C321" s="72" t="s">
        <v>79</v>
      </c>
      <c r="D321" s="120">
        <f>D319-D320</f>
        <v>-150</v>
      </c>
    </row>
    <row r="322" spans="1:4" x14ac:dyDescent="0.45">
      <c r="A322" s="36"/>
      <c r="B322" s="36" t="s">
        <v>70</v>
      </c>
      <c r="C322" s="72" t="s">
        <v>80</v>
      </c>
      <c r="D322" s="120">
        <v>0</v>
      </c>
    </row>
    <row r="323" spans="1:4" x14ac:dyDescent="0.45">
      <c r="A323" s="36"/>
      <c r="B323" s="36" t="s">
        <v>72</v>
      </c>
      <c r="C323" s="72" t="s">
        <v>81</v>
      </c>
      <c r="D323" s="78">
        <v>0</v>
      </c>
    </row>
    <row r="324" spans="1:4" x14ac:dyDescent="0.45">
      <c r="A324" s="36"/>
      <c r="B324" s="36" t="s">
        <v>71</v>
      </c>
      <c r="C324" s="72" t="s">
        <v>82</v>
      </c>
      <c r="D324" s="78">
        <f>D322-D323</f>
        <v>0</v>
      </c>
    </row>
    <row r="325" spans="1:4" x14ac:dyDescent="0.45">
      <c r="A325" s="36"/>
      <c r="B325" s="36" t="s">
        <v>71</v>
      </c>
      <c r="C325" s="72" t="s">
        <v>83</v>
      </c>
      <c r="D325" s="78">
        <f>D321+D324</f>
        <v>-150</v>
      </c>
    </row>
    <row r="328" spans="1:4" x14ac:dyDescent="0.45">
      <c r="A328" s="36" t="s">
        <v>91</v>
      </c>
      <c r="B328" s="72">
        <v>100000</v>
      </c>
      <c r="C328" s="72" t="s">
        <v>88</v>
      </c>
      <c r="D328" s="36"/>
    </row>
    <row r="329" spans="1:4" x14ac:dyDescent="0.45">
      <c r="A329" s="36" t="s">
        <v>92</v>
      </c>
      <c r="B329" s="72">
        <v>6000</v>
      </c>
      <c r="C329" s="72" t="s">
        <v>17</v>
      </c>
      <c r="D329" s="36"/>
    </row>
    <row r="330" spans="1:4" x14ac:dyDescent="0.45">
      <c r="A330" s="36" t="s">
        <v>90</v>
      </c>
      <c r="B330" s="72">
        <v>6100</v>
      </c>
      <c r="C330" s="72" t="s">
        <v>17</v>
      </c>
      <c r="D330" s="36"/>
    </row>
    <row r="331" spans="1:4" x14ac:dyDescent="0.45">
      <c r="A331" s="36" t="s">
        <v>93</v>
      </c>
      <c r="B331" s="72" t="s">
        <v>219</v>
      </c>
      <c r="C331" s="80" t="s">
        <v>220</v>
      </c>
      <c r="D331" s="36"/>
    </row>
    <row r="332" spans="1:4" x14ac:dyDescent="0.45">
      <c r="A332" s="36" t="s">
        <v>94</v>
      </c>
      <c r="B332" s="72"/>
      <c r="C332" s="72" t="s">
        <v>85</v>
      </c>
      <c r="D332" s="115" t="s">
        <v>258</v>
      </c>
    </row>
    <row r="333" spans="1:4" x14ac:dyDescent="0.45">
      <c r="A333" s="36"/>
      <c r="B333" s="36" t="s">
        <v>70</v>
      </c>
      <c r="C333" s="72" t="s">
        <v>99</v>
      </c>
      <c r="D333" s="78">
        <v>0</v>
      </c>
    </row>
    <row r="334" spans="1:4" x14ac:dyDescent="0.45">
      <c r="A334" s="121"/>
      <c r="B334" s="121" t="s">
        <v>72</v>
      </c>
      <c r="C334" s="119" t="s">
        <v>100</v>
      </c>
      <c r="D334" s="140">
        <v>3000</v>
      </c>
    </row>
    <row r="335" spans="1:4" x14ac:dyDescent="0.45">
      <c r="A335" s="121"/>
      <c r="B335" s="121" t="s">
        <v>71</v>
      </c>
      <c r="C335" s="119" t="s">
        <v>79</v>
      </c>
      <c r="D335" s="120">
        <f>D333-D334</f>
        <v>-3000</v>
      </c>
    </row>
    <row r="336" spans="1:4" x14ac:dyDescent="0.45">
      <c r="A336" s="121"/>
      <c r="B336" s="121" t="s">
        <v>70</v>
      </c>
      <c r="C336" s="119" t="s">
        <v>80</v>
      </c>
      <c r="D336" s="120">
        <v>0</v>
      </c>
    </row>
    <row r="337" spans="1:4" x14ac:dyDescent="0.45">
      <c r="A337" s="121"/>
      <c r="B337" s="121" t="s">
        <v>72</v>
      </c>
      <c r="C337" s="119" t="s">
        <v>81</v>
      </c>
      <c r="D337" s="120">
        <v>0</v>
      </c>
    </row>
    <row r="338" spans="1:4" x14ac:dyDescent="0.45">
      <c r="A338" s="121"/>
      <c r="B338" s="121" t="s">
        <v>71</v>
      </c>
      <c r="C338" s="119" t="s">
        <v>82</v>
      </c>
      <c r="D338" s="120">
        <f>D336-D337</f>
        <v>0</v>
      </c>
    </row>
    <row r="339" spans="1:4" x14ac:dyDescent="0.45">
      <c r="A339" s="121"/>
      <c r="B339" s="121" t="s">
        <v>71</v>
      </c>
      <c r="C339" s="119" t="s">
        <v>83</v>
      </c>
      <c r="D339" s="120">
        <f>D335+D338</f>
        <v>-3000</v>
      </c>
    </row>
    <row r="340" spans="1:4" ht="23.25" x14ac:dyDescent="0.7">
      <c r="A340" s="244" t="s">
        <v>201</v>
      </c>
      <c r="B340" s="244"/>
      <c r="C340" s="244"/>
      <c r="D340" s="244"/>
    </row>
    <row r="341" spans="1:4" x14ac:dyDescent="0.45">
      <c r="A341" s="153"/>
      <c r="B341" s="153"/>
      <c r="C341" s="153"/>
      <c r="D341" s="153"/>
    </row>
    <row r="342" spans="1:4" x14ac:dyDescent="0.45">
      <c r="A342" s="121" t="s">
        <v>91</v>
      </c>
      <c r="B342" s="119">
        <v>100000</v>
      </c>
      <c r="C342" s="119" t="s">
        <v>88</v>
      </c>
      <c r="D342" s="121"/>
    </row>
    <row r="343" spans="1:4" x14ac:dyDescent="0.45">
      <c r="A343" s="121" t="s">
        <v>92</v>
      </c>
      <c r="B343" s="119">
        <v>7000</v>
      </c>
      <c r="C343" s="119" t="s">
        <v>112</v>
      </c>
      <c r="D343" s="121"/>
    </row>
    <row r="344" spans="1:4" x14ac:dyDescent="0.45">
      <c r="A344" s="121" t="s">
        <v>90</v>
      </c>
      <c r="B344" s="119">
        <v>7100</v>
      </c>
      <c r="C344" s="119" t="s">
        <v>113</v>
      </c>
      <c r="D344" s="121"/>
    </row>
    <row r="345" spans="1:4" x14ac:dyDescent="0.45">
      <c r="A345" s="121" t="s">
        <v>93</v>
      </c>
      <c r="B345" s="119" t="s">
        <v>114</v>
      </c>
      <c r="C345" s="122" t="s">
        <v>113</v>
      </c>
      <c r="D345" s="121"/>
    </row>
    <row r="346" spans="1:4" x14ac:dyDescent="0.45">
      <c r="A346" s="121" t="s">
        <v>94</v>
      </c>
      <c r="B346" s="119"/>
      <c r="C346" s="119" t="s">
        <v>85</v>
      </c>
      <c r="D346" s="121" t="s">
        <v>258</v>
      </c>
    </row>
    <row r="347" spans="1:4" x14ac:dyDescent="0.45">
      <c r="A347" s="121"/>
      <c r="B347" s="121" t="s">
        <v>70</v>
      </c>
      <c r="C347" s="119" t="s">
        <v>99</v>
      </c>
      <c r="D347" s="120">
        <v>500</v>
      </c>
    </row>
    <row r="348" spans="1:4" x14ac:dyDescent="0.45">
      <c r="A348" s="121"/>
      <c r="B348" s="121" t="s">
        <v>72</v>
      </c>
      <c r="C348" s="119" t="s">
        <v>100</v>
      </c>
      <c r="D348" s="120">
        <v>500</v>
      </c>
    </row>
    <row r="349" spans="1:4" x14ac:dyDescent="0.45">
      <c r="A349" s="121"/>
      <c r="B349" s="121" t="s">
        <v>71</v>
      </c>
      <c r="C349" s="119" t="s">
        <v>79</v>
      </c>
      <c r="D349" s="120">
        <f>D347-D348</f>
        <v>0</v>
      </c>
    </row>
    <row r="350" spans="1:4" x14ac:dyDescent="0.45">
      <c r="A350" s="121"/>
      <c r="B350" s="121" t="s">
        <v>70</v>
      </c>
      <c r="C350" s="119" t="s">
        <v>80</v>
      </c>
      <c r="D350" s="120">
        <v>0</v>
      </c>
    </row>
    <row r="351" spans="1:4" x14ac:dyDescent="0.45">
      <c r="A351" s="121"/>
      <c r="B351" s="121" t="s">
        <v>72</v>
      </c>
      <c r="C351" s="119" t="s">
        <v>81</v>
      </c>
      <c r="D351" s="120">
        <v>0</v>
      </c>
    </row>
    <row r="352" spans="1:4" x14ac:dyDescent="0.45">
      <c r="A352" s="36"/>
      <c r="B352" s="36" t="s">
        <v>71</v>
      </c>
      <c r="C352" s="72" t="s">
        <v>82</v>
      </c>
      <c r="D352" s="78">
        <f>D350-D351</f>
        <v>0</v>
      </c>
    </row>
    <row r="353" spans="1:4" x14ac:dyDescent="0.45">
      <c r="A353" s="36"/>
      <c r="B353" s="36" t="s">
        <v>71</v>
      </c>
      <c r="C353" s="72" t="s">
        <v>83</v>
      </c>
      <c r="D353" s="78">
        <f>D349+D352</f>
        <v>0</v>
      </c>
    </row>
    <row r="356" spans="1:4" x14ac:dyDescent="0.45">
      <c r="A356" s="36" t="s">
        <v>91</v>
      </c>
      <c r="B356" s="72">
        <v>100000</v>
      </c>
      <c r="C356" s="72" t="s">
        <v>88</v>
      </c>
      <c r="D356" s="36"/>
    </row>
    <row r="357" spans="1:4" x14ac:dyDescent="0.45">
      <c r="A357" s="36" t="s">
        <v>92</v>
      </c>
      <c r="B357" s="72">
        <v>7000</v>
      </c>
      <c r="C357" s="72" t="s">
        <v>112</v>
      </c>
      <c r="D357" s="36"/>
    </row>
    <row r="358" spans="1:4" x14ac:dyDescent="0.45">
      <c r="A358" s="36" t="s">
        <v>90</v>
      </c>
      <c r="B358" s="72">
        <v>7200</v>
      </c>
      <c r="C358" s="72" t="s">
        <v>115</v>
      </c>
      <c r="D358" s="36"/>
    </row>
    <row r="359" spans="1:4" x14ac:dyDescent="0.45">
      <c r="A359" s="36" t="s">
        <v>93</v>
      </c>
      <c r="B359" s="72" t="s">
        <v>116</v>
      </c>
      <c r="C359" s="80" t="s">
        <v>174</v>
      </c>
      <c r="D359" s="36"/>
    </row>
    <row r="360" spans="1:4" x14ac:dyDescent="0.45">
      <c r="A360" s="36" t="s">
        <v>94</v>
      </c>
      <c r="B360" s="72"/>
      <c r="C360" s="72" t="s">
        <v>85</v>
      </c>
      <c r="D360" s="121" t="s">
        <v>258</v>
      </c>
    </row>
    <row r="361" spans="1:4" x14ac:dyDescent="0.45">
      <c r="A361" s="36"/>
      <c r="B361" s="36" t="s">
        <v>70</v>
      </c>
      <c r="C361" s="72" t="s">
        <v>99</v>
      </c>
      <c r="D361" s="120">
        <v>15000</v>
      </c>
    </row>
    <row r="362" spans="1:4" x14ac:dyDescent="0.45">
      <c r="A362" s="36"/>
      <c r="B362" s="36" t="s">
        <v>72</v>
      </c>
      <c r="C362" s="72" t="s">
        <v>100</v>
      </c>
      <c r="D362" s="120">
        <v>15000</v>
      </c>
    </row>
    <row r="363" spans="1:4" x14ac:dyDescent="0.45">
      <c r="A363" s="36"/>
      <c r="B363" s="36" t="s">
        <v>71</v>
      </c>
      <c r="C363" s="72" t="s">
        <v>79</v>
      </c>
      <c r="D363" s="120">
        <f>D361-D362</f>
        <v>0</v>
      </c>
    </row>
    <row r="364" spans="1:4" x14ac:dyDescent="0.45">
      <c r="A364" s="36"/>
      <c r="B364" s="36" t="s">
        <v>70</v>
      </c>
      <c r="C364" s="72" t="s">
        <v>80</v>
      </c>
      <c r="D364" s="120">
        <v>0</v>
      </c>
    </row>
    <row r="365" spans="1:4" x14ac:dyDescent="0.45">
      <c r="A365" s="36"/>
      <c r="B365" s="36" t="s">
        <v>72</v>
      </c>
      <c r="C365" s="72" t="s">
        <v>81</v>
      </c>
      <c r="D365" s="120">
        <v>0</v>
      </c>
    </row>
    <row r="366" spans="1:4" x14ac:dyDescent="0.45">
      <c r="A366" s="36"/>
      <c r="B366" s="36" t="s">
        <v>71</v>
      </c>
      <c r="C366" s="72" t="s">
        <v>82</v>
      </c>
      <c r="D366" s="78">
        <f>D364-D365</f>
        <v>0</v>
      </c>
    </row>
    <row r="367" spans="1:4" x14ac:dyDescent="0.45">
      <c r="A367" s="36"/>
      <c r="B367" s="36" t="s">
        <v>71</v>
      </c>
      <c r="C367" s="72" t="s">
        <v>83</v>
      </c>
      <c r="D367" s="78">
        <f>D363+D366</f>
        <v>0</v>
      </c>
    </row>
    <row r="370" spans="1:4" x14ac:dyDescent="0.45">
      <c r="A370" s="36" t="s">
        <v>91</v>
      </c>
      <c r="B370" s="72">
        <v>100000</v>
      </c>
      <c r="C370" s="72" t="s">
        <v>88</v>
      </c>
      <c r="D370" s="36"/>
    </row>
    <row r="371" spans="1:4" x14ac:dyDescent="0.45">
      <c r="A371" s="36" t="s">
        <v>92</v>
      </c>
      <c r="B371" s="72">
        <v>7000</v>
      </c>
      <c r="C371" s="72" t="s">
        <v>112</v>
      </c>
      <c r="D371" s="36"/>
    </row>
    <row r="372" spans="1:4" x14ac:dyDescent="0.45">
      <c r="A372" s="36" t="s">
        <v>90</v>
      </c>
      <c r="B372" s="72">
        <v>7200</v>
      </c>
      <c r="C372" s="72" t="s">
        <v>115</v>
      </c>
      <c r="D372" s="36"/>
    </row>
    <row r="373" spans="1:4" x14ac:dyDescent="0.45">
      <c r="A373" s="36" t="s">
        <v>93</v>
      </c>
      <c r="B373" s="72" t="s">
        <v>117</v>
      </c>
      <c r="C373" s="80" t="s">
        <v>175</v>
      </c>
      <c r="D373" s="121"/>
    </row>
    <row r="374" spans="1:4" x14ac:dyDescent="0.45">
      <c r="A374" s="36" t="s">
        <v>94</v>
      </c>
      <c r="B374" s="72"/>
      <c r="C374" s="72" t="s">
        <v>85</v>
      </c>
      <c r="D374" s="121" t="s">
        <v>258</v>
      </c>
    </row>
    <row r="375" spans="1:4" x14ac:dyDescent="0.45">
      <c r="A375" s="36"/>
      <c r="B375" s="36" t="s">
        <v>70</v>
      </c>
      <c r="C375" s="72" t="s">
        <v>99</v>
      </c>
      <c r="D375" s="120">
        <v>30000</v>
      </c>
    </row>
    <row r="376" spans="1:4" x14ac:dyDescent="0.45">
      <c r="A376" s="36"/>
      <c r="B376" s="36" t="s">
        <v>72</v>
      </c>
      <c r="C376" s="72" t="s">
        <v>100</v>
      </c>
      <c r="D376" s="120">
        <v>30000</v>
      </c>
    </row>
    <row r="377" spans="1:4" x14ac:dyDescent="0.45">
      <c r="A377" s="36"/>
      <c r="B377" s="36" t="s">
        <v>71</v>
      </c>
      <c r="C377" s="72" t="s">
        <v>79</v>
      </c>
      <c r="D377" s="120">
        <f>D375-D376</f>
        <v>0</v>
      </c>
    </row>
    <row r="378" spans="1:4" x14ac:dyDescent="0.45">
      <c r="A378" s="36"/>
      <c r="B378" s="36" t="s">
        <v>70</v>
      </c>
      <c r="C378" s="72" t="s">
        <v>80</v>
      </c>
      <c r="D378" s="120">
        <v>0</v>
      </c>
    </row>
    <row r="379" spans="1:4" x14ac:dyDescent="0.45">
      <c r="A379" s="36"/>
      <c r="B379" s="36" t="s">
        <v>72</v>
      </c>
      <c r="C379" s="72" t="s">
        <v>81</v>
      </c>
      <c r="D379" s="120">
        <v>0</v>
      </c>
    </row>
    <row r="380" spans="1:4" x14ac:dyDescent="0.45">
      <c r="A380" s="36"/>
      <c r="B380" s="36" t="s">
        <v>71</v>
      </c>
      <c r="C380" s="72" t="s">
        <v>82</v>
      </c>
      <c r="D380" s="120">
        <f>D378-D379</f>
        <v>0</v>
      </c>
    </row>
    <row r="381" spans="1:4" x14ac:dyDescent="0.45">
      <c r="A381" s="36"/>
      <c r="B381" s="36" t="s">
        <v>71</v>
      </c>
      <c r="C381" s="72" t="s">
        <v>83</v>
      </c>
      <c r="D381" s="78">
        <f>D377+D380</f>
        <v>0</v>
      </c>
    </row>
    <row r="384" spans="1:4" x14ac:dyDescent="0.45">
      <c r="A384" s="36" t="s">
        <v>91</v>
      </c>
      <c r="B384" s="72">
        <v>100000</v>
      </c>
      <c r="C384" s="72" t="s">
        <v>88</v>
      </c>
      <c r="D384" s="36"/>
    </row>
    <row r="385" spans="1:4" x14ac:dyDescent="0.45">
      <c r="A385" s="36" t="s">
        <v>92</v>
      </c>
      <c r="B385" s="72">
        <v>7000</v>
      </c>
      <c r="C385" s="72" t="s">
        <v>112</v>
      </c>
      <c r="D385" s="36"/>
    </row>
    <row r="386" spans="1:4" x14ac:dyDescent="0.45">
      <c r="A386" s="36" t="s">
        <v>90</v>
      </c>
      <c r="B386" s="72">
        <v>7200</v>
      </c>
      <c r="C386" s="72" t="s">
        <v>115</v>
      </c>
      <c r="D386" s="121"/>
    </row>
    <row r="387" spans="1:4" x14ac:dyDescent="0.45">
      <c r="A387" s="36" t="s">
        <v>93</v>
      </c>
      <c r="B387" s="72" t="s">
        <v>118</v>
      </c>
      <c r="C387" s="80" t="s">
        <v>176</v>
      </c>
      <c r="D387" s="121"/>
    </row>
    <row r="388" spans="1:4" x14ac:dyDescent="0.45">
      <c r="A388" s="36" t="s">
        <v>94</v>
      </c>
      <c r="B388" s="72"/>
      <c r="C388" s="72" t="s">
        <v>85</v>
      </c>
      <c r="D388" s="121" t="s">
        <v>258</v>
      </c>
    </row>
    <row r="389" spans="1:4" x14ac:dyDescent="0.45">
      <c r="A389" s="36"/>
      <c r="B389" s="36" t="s">
        <v>70</v>
      </c>
      <c r="C389" s="72" t="s">
        <v>99</v>
      </c>
      <c r="D389" s="120">
        <v>500</v>
      </c>
    </row>
    <row r="390" spans="1:4" x14ac:dyDescent="0.45">
      <c r="A390" s="36"/>
      <c r="B390" s="36" t="s">
        <v>72</v>
      </c>
      <c r="C390" s="72" t="s">
        <v>100</v>
      </c>
      <c r="D390" s="120">
        <v>500</v>
      </c>
    </row>
    <row r="391" spans="1:4" x14ac:dyDescent="0.45">
      <c r="A391" s="36"/>
      <c r="B391" s="36" t="s">
        <v>71</v>
      </c>
      <c r="C391" s="72" t="s">
        <v>79</v>
      </c>
      <c r="D391" s="120">
        <f>D389-D390</f>
        <v>0</v>
      </c>
    </row>
    <row r="392" spans="1:4" x14ac:dyDescent="0.45">
      <c r="A392" s="36"/>
      <c r="B392" s="36" t="s">
        <v>70</v>
      </c>
      <c r="C392" s="72" t="s">
        <v>80</v>
      </c>
      <c r="D392" s="120">
        <v>0</v>
      </c>
    </row>
    <row r="393" spans="1:4" x14ac:dyDescent="0.45">
      <c r="A393" s="36"/>
      <c r="B393" s="36" t="s">
        <v>72</v>
      </c>
      <c r="C393" s="72" t="s">
        <v>81</v>
      </c>
      <c r="D393" s="120">
        <v>0</v>
      </c>
    </row>
    <row r="394" spans="1:4" x14ac:dyDescent="0.45">
      <c r="A394" s="36"/>
      <c r="B394" s="36" t="s">
        <v>71</v>
      </c>
      <c r="C394" s="72" t="s">
        <v>82</v>
      </c>
      <c r="D394" s="78">
        <f>D392-D393</f>
        <v>0</v>
      </c>
    </row>
    <row r="395" spans="1:4" x14ac:dyDescent="0.45">
      <c r="A395" s="36"/>
      <c r="B395" s="36" t="s">
        <v>71</v>
      </c>
      <c r="C395" s="72" t="s">
        <v>83</v>
      </c>
      <c r="D395" s="78">
        <f>D391+D394</f>
        <v>0</v>
      </c>
    </row>
    <row r="398" spans="1:4" x14ac:dyDescent="0.45">
      <c r="A398" s="36" t="s">
        <v>91</v>
      </c>
      <c r="B398" s="72">
        <v>100000</v>
      </c>
      <c r="C398" s="72" t="s">
        <v>88</v>
      </c>
      <c r="D398" s="36"/>
    </row>
    <row r="399" spans="1:4" x14ac:dyDescent="0.45">
      <c r="A399" s="36" t="s">
        <v>92</v>
      </c>
      <c r="B399" s="72">
        <v>7000</v>
      </c>
      <c r="C399" s="72" t="s">
        <v>112</v>
      </c>
      <c r="D399" s="36"/>
    </row>
    <row r="400" spans="1:4" x14ac:dyDescent="0.45">
      <c r="A400" s="36" t="s">
        <v>90</v>
      </c>
      <c r="B400" s="72">
        <v>7300</v>
      </c>
      <c r="C400" s="72" t="s">
        <v>119</v>
      </c>
      <c r="D400" s="121"/>
    </row>
    <row r="401" spans="1:4" x14ac:dyDescent="0.45">
      <c r="A401" s="36" t="s">
        <v>93</v>
      </c>
      <c r="B401" s="72" t="s">
        <v>120</v>
      </c>
      <c r="C401" s="80" t="s">
        <v>177</v>
      </c>
      <c r="D401" s="121"/>
    </row>
    <row r="402" spans="1:4" x14ac:dyDescent="0.45">
      <c r="A402" s="36" t="s">
        <v>94</v>
      </c>
      <c r="B402" s="72"/>
      <c r="C402" s="72" t="s">
        <v>85</v>
      </c>
      <c r="D402" s="121" t="s">
        <v>258</v>
      </c>
    </row>
    <row r="403" spans="1:4" x14ac:dyDescent="0.45">
      <c r="A403" s="36"/>
      <c r="B403" s="36" t="s">
        <v>70</v>
      </c>
      <c r="C403" s="72" t="s">
        <v>99</v>
      </c>
      <c r="D403" s="120">
        <v>0</v>
      </c>
    </row>
    <row r="404" spans="1:4" x14ac:dyDescent="0.45">
      <c r="A404" s="36"/>
      <c r="B404" s="36" t="s">
        <v>72</v>
      </c>
      <c r="C404" s="72" t="s">
        <v>100</v>
      </c>
      <c r="D404" s="120">
        <v>2500</v>
      </c>
    </row>
    <row r="405" spans="1:4" x14ac:dyDescent="0.45">
      <c r="A405" s="36"/>
      <c r="B405" s="36" t="s">
        <v>71</v>
      </c>
      <c r="C405" s="72" t="s">
        <v>79</v>
      </c>
      <c r="D405" s="120">
        <f>D403-D404</f>
        <v>-2500</v>
      </c>
    </row>
    <row r="406" spans="1:4" x14ac:dyDescent="0.45">
      <c r="A406" s="36"/>
      <c r="B406" s="36" t="s">
        <v>70</v>
      </c>
      <c r="C406" s="72" t="s">
        <v>80</v>
      </c>
      <c r="D406" s="120">
        <v>0</v>
      </c>
    </row>
    <row r="407" spans="1:4" x14ac:dyDescent="0.45">
      <c r="A407" s="36"/>
      <c r="B407" s="36" t="s">
        <v>72</v>
      </c>
      <c r="C407" s="72" t="s">
        <v>81</v>
      </c>
      <c r="D407" s="120">
        <v>0</v>
      </c>
    </row>
    <row r="408" spans="1:4" x14ac:dyDescent="0.45">
      <c r="A408" s="36"/>
      <c r="B408" s="36" t="s">
        <v>71</v>
      </c>
      <c r="C408" s="72" t="s">
        <v>82</v>
      </c>
      <c r="D408" s="120">
        <f>D406-D407</f>
        <v>0</v>
      </c>
    </row>
    <row r="409" spans="1:4" x14ac:dyDescent="0.45">
      <c r="A409" s="36"/>
      <c r="B409" s="36" t="s">
        <v>71</v>
      </c>
      <c r="C409" s="72" t="s">
        <v>83</v>
      </c>
      <c r="D409" s="120">
        <f>D405+D408</f>
        <v>-2500</v>
      </c>
    </row>
    <row r="410" spans="1:4" x14ac:dyDescent="0.45">
      <c r="D410" s="153"/>
    </row>
    <row r="411" spans="1:4" x14ac:dyDescent="0.45">
      <c r="D411" s="153"/>
    </row>
    <row r="412" spans="1:4" x14ac:dyDescent="0.45">
      <c r="A412" s="36" t="s">
        <v>91</v>
      </c>
      <c r="B412" s="72">
        <v>100000</v>
      </c>
      <c r="C412" s="72" t="s">
        <v>88</v>
      </c>
      <c r="D412" s="121"/>
    </row>
    <row r="413" spans="1:4" x14ac:dyDescent="0.45">
      <c r="A413" s="36" t="s">
        <v>92</v>
      </c>
      <c r="B413" s="72">
        <v>7000</v>
      </c>
      <c r="C413" s="72" t="s">
        <v>112</v>
      </c>
      <c r="D413" s="121"/>
    </row>
    <row r="414" spans="1:4" x14ac:dyDescent="0.45">
      <c r="A414" s="36" t="s">
        <v>90</v>
      </c>
      <c r="B414" s="72">
        <v>7300</v>
      </c>
      <c r="C414" s="72" t="s">
        <v>119</v>
      </c>
      <c r="D414" s="121"/>
    </row>
    <row r="415" spans="1:4" x14ac:dyDescent="0.45">
      <c r="A415" s="36" t="s">
        <v>93</v>
      </c>
      <c r="B415" s="72" t="s">
        <v>121</v>
      </c>
      <c r="C415" s="80" t="s">
        <v>178</v>
      </c>
      <c r="D415" s="121"/>
    </row>
    <row r="416" spans="1:4" x14ac:dyDescent="0.45">
      <c r="A416" s="36" t="s">
        <v>94</v>
      </c>
      <c r="B416" s="72"/>
      <c r="C416" s="72" t="s">
        <v>85</v>
      </c>
      <c r="D416" s="121" t="s">
        <v>258</v>
      </c>
    </row>
    <row r="417" spans="1:4" x14ac:dyDescent="0.45">
      <c r="A417" s="36"/>
      <c r="B417" s="36" t="s">
        <v>70</v>
      </c>
      <c r="C417" s="72" t="s">
        <v>99</v>
      </c>
      <c r="D417" s="140">
        <v>8500</v>
      </c>
    </row>
    <row r="418" spans="1:4" x14ac:dyDescent="0.45">
      <c r="A418" s="36"/>
      <c r="B418" s="36" t="s">
        <v>72</v>
      </c>
      <c r="C418" s="72" t="s">
        <v>100</v>
      </c>
      <c r="D418" s="140">
        <v>8500</v>
      </c>
    </row>
    <row r="419" spans="1:4" x14ac:dyDescent="0.45">
      <c r="A419" s="36"/>
      <c r="B419" s="36" t="s">
        <v>71</v>
      </c>
      <c r="C419" s="72" t="s">
        <v>79</v>
      </c>
      <c r="D419" s="120">
        <f>D417-D418</f>
        <v>0</v>
      </c>
    </row>
    <row r="420" spans="1:4" x14ac:dyDescent="0.45">
      <c r="A420" s="36"/>
      <c r="B420" s="36" t="s">
        <v>70</v>
      </c>
      <c r="C420" s="72" t="s">
        <v>80</v>
      </c>
      <c r="D420" s="78">
        <v>0</v>
      </c>
    </row>
    <row r="421" spans="1:4" x14ac:dyDescent="0.45">
      <c r="A421" s="36"/>
      <c r="B421" s="36" t="s">
        <v>72</v>
      </c>
      <c r="C421" s="72" t="s">
        <v>81</v>
      </c>
      <c r="D421" s="78">
        <v>0</v>
      </c>
    </row>
    <row r="422" spans="1:4" x14ac:dyDescent="0.45">
      <c r="A422" s="36"/>
      <c r="B422" s="36" t="s">
        <v>71</v>
      </c>
      <c r="C422" s="72" t="s">
        <v>82</v>
      </c>
      <c r="D422" s="78">
        <f>D420-D421</f>
        <v>0</v>
      </c>
    </row>
    <row r="423" spans="1:4" x14ac:dyDescent="0.45">
      <c r="A423" s="36"/>
      <c r="B423" s="36" t="s">
        <v>71</v>
      </c>
      <c r="C423" s="72" t="s">
        <v>83</v>
      </c>
      <c r="D423" s="78">
        <f>D419+D422</f>
        <v>0</v>
      </c>
    </row>
    <row r="426" spans="1:4" x14ac:dyDescent="0.45">
      <c r="A426" s="36" t="s">
        <v>91</v>
      </c>
      <c r="B426" s="72">
        <v>100000</v>
      </c>
      <c r="C426" s="72" t="s">
        <v>88</v>
      </c>
      <c r="D426" s="36"/>
    </row>
    <row r="427" spans="1:4" x14ac:dyDescent="0.45">
      <c r="A427" s="36" t="s">
        <v>92</v>
      </c>
      <c r="B427" s="72">
        <v>7000</v>
      </c>
      <c r="C427" s="72" t="s">
        <v>112</v>
      </c>
      <c r="D427" s="36"/>
    </row>
    <row r="428" spans="1:4" x14ac:dyDescent="0.45">
      <c r="A428" s="36" t="s">
        <v>90</v>
      </c>
      <c r="B428" s="72">
        <v>7300</v>
      </c>
      <c r="C428" s="72" t="s">
        <v>119</v>
      </c>
      <c r="D428" s="36"/>
    </row>
    <row r="429" spans="1:4" x14ac:dyDescent="0.45">
      <c r="A429" s="36" t="s">
        <v>93</v>
      </c>
      <c r="B429" s="72" t="s">
        <v>122</v>
      </c>
      <c r="C429" s="80" t="s">
        <v>179</v>
      </c>
      <c r="D429" s="36"/>
    </row>
    <row r="430" spans="1:4" x14ac:dyDescent="0.45">
      <c r="A430" s="36" t="s">
        <v>94</v>
      </c>
      <c r="B430" s="72"/>
      <c r="C430" s="72" t="s">
        <v>85</v>
      </c>
      <c r="D430" s="115" t="s">
        <v>258</v>
      </c>
    </row>
    <row r="431" spans="1:4" x14ac:dyDescent="0.45">
      <c r="A431" s="36"/>
      <c r="B431" s="36" t="s">
        <v>70</v>
      </c>
      <c r="C431" s="72" t="s">
        <v>99</v>
      </c>
      <c r="D431" s="120">
        <v>13000</v>
      </c>
    </row>
    <row r="432" spans="1:4" x14ac:dyDescent="0.45">
      <c r="A432" s="36"/>
      <c r="B432" s="36" t="s">
        <v>72</v>
      </c>
      <c r="C432" s="72" t="s">
        <v>100</v>
      </c>
      <c r="D432" s="120">
        <v>13000</v>
      </c>
    </row>
    <row r="433" spans="1:4" x14ac:dyDescent="0.45">
      <c r="A433" s="36"/>
      <c r="B433" s="36" t="s">
        <v>71</v>
      </c>
      <c r="C433" s="72" t="s">
        <v>79</v>
      </c>
      <c r="D433" s="120">
        <f>D431-D432</f>
        <v>0</v>
      </c>
    </row>
    <row r="434" spans="1:4" x14ac:dyDescent="0.45">
      <c r="A434" s="36"/>
      <c r="B434" s="36" t="s">
        <v>70</v>
      </c>
      <c r="C434" s="72" t="s">
        <v>80</v>
      </c>
      <c r="D434" s="120">
        <v>0</v>
      </c>
    </row>
    <row r="435" spans="1:4" x14ac:dyDescent="0.45">
      <c r="A435" s="36"/>
      <c r="B435" s="36" t="s">
        <v>72</v>
      </c>
      <c r="C435" s="72" t="s">
        <v>81</v>
      </c>
      <c r="D435" s="120">
        <v>0</v>
      </c>
    </row>
    <row r="436" spans="1:4" x14ac:dyDescent="0.45">
      <c r="A436" s="36"/>
      <c r="B436" s="36" t="s">
        <v>71</v>
      </c>
      <c r="C436" s="72" t="s">
        <v>82</v>
      </c>
      <c r="D436" s="120">
        <f>D434-D435</f>
        <v>0</v>
      </c>
    </row>
    <row r="437" spans="1:4" x14ac:dyDescent="0.45">
      <c r="A437" s="36"/>
      <c r="B437" s="36" t="s">
        <v>71</v>
      </c>
      <c r="C437" s="72" t="s">
        <v>83</v>
      </c>
      <c r="D437" s="120">
        <f>D433+D436</f>
        <v>0</v>
      </c>
    </row>
    <row r="438" spans="1:4" s="114" customFormat="1" x14ac:dyDescent="0.45">
      <c r="A438" s="38"/>
      <c r="B438" s="38"/>
      <c r="C438" s="82"/>
      <c r="D438" s="128"/>
    </row>
    <row r="439" spans="1:4" s="114" customFormat="1" x14ac:dyDescent="0.45">
      <c r="A439" s="115" t="s">
        <v>91</v>
      </c>
      <c r="B439" s="116">
        <v>100000</v>
      </c>
      <c r="C439" s="116" t="s">
        <v>88</v>
      </c>
      <c r="D439" s="121"/>
    </row>
    <row r="440" spans="1:4" s="114" customFormat="1" x14ac:dyDescent="0.45">
      <c r="A440" s="115" t="s">
        <v>92</v>
      </c>
      <c r="B440" s="116">
        <v>7000</v>
      </c>
      <c r="C440" s="116" t="s">
        <v>112</v>
      </c>
      <c r="D440" s="121"/>
    </row>
    <row r="441" spans="1:4" s="114" customFormat="1" x14ac:dyDescent="0.45">
      <c r="A441" s="115" t="s">
        <v>90</v>
      </c>
      <c r="B441" s="116">
        <v>7300</v>
      </c>
      <c r="C441" s="116" t="s">
        <v>119</v>
      </c>
      <c r="D441" s="121"/>
    </row>
    <row r="442" spans="1:4" s="114" customFormat="1" x14ac:dyDescent="0.45">
      <c r="A442" s="115" t="s">
        <v>93</v>
      </c>
      <c r="B442" s="116" t="s">
        <v>286</v>
      </c>
      <c r="C442" s="113" t="s">
        <v>280</v>
      </c>
      <c r="D442" s="121"/>
    </row>
    <row r="443" spans="1:4" s="114" customFormat="1" x14ac:dyDescent="0.45">
      <c r="A443" s="115" t="s">
        <v>94</v>
      </c>
      <c r="B443" s="116"/>
      <c r="C443" s="116" t="s">
        <v>85</v>
      </c>
      <c r="D443" s="121" t="s">
        <v>258</v>
      </c>
    </row>
    <row r="444" spans="1:4" s="114" customFormat="1" x14ac:dyDescent="0.45">
      <c r="A444" s="115"/>
      <c r="B444" s="115" t="s">
        <v>70</v>
      </c>
      <c r="C444" s="116" t="s">
        <v>99</v>
      </c>
      <c r="D444" s="120">
        <v>1000</v>
      </c>
    </row>
    <row r="445" spans="1:4" s="114" customFormat="1" x14ac:dyDescent="0.45">
      <c r="A445" s="115"/>
      <c r="B445" s="115" t="s">
        <v>72</v>
      </c>
      <c r="C445" s="116" t="s">
        <v>100</v>
      </c>
      <c r="D445" s="120">
        <v>1000</v>
      </c>
    </row>
    <row r="446" spans="1:4" s="114" customFormat="1" x14ac:dyDescent="0.45">
      <c r="A446" s="115"/>
      <c r="B446" s="115" t="s">
        <v>71</v>
      </c>
      <c r="C446" s="116" t="s">
        <v>79</v>
      </c>
      <c r="D446" s="120">
        <f>D444-D445</f>
        <v>0</v>
      </c>
    </row>
    <row r="447" spans="1:4" s="114" customFormat="1" x14ac:dyDescent="0.45">
      <c r="A447" s="115"/>
      <c r="B447" s="115" t="s">
        <v>70</v>
      </c>
      <c r="C447" s="116" t="s">
        <v>80</v>
      </c>
      <c r="D447" s="120">
        <v>0</v>
      </c>
    </row>
    <row r="448" spans="1:4" s="114" customFormat="1" x14ac:dyDescent="0.45">
      <c r="A448" s="115"/>
      <c r="B448" s="115" t="s">
        <v>72</v>
      </c>
      <c r="C448" s="116" t="s">
        <v>81</v>
      </c>
      <c r="D448" s="120">
        <v>0</v>
      </c>
    </row>
    <row r="449" spans="1:35" s="114" customFormat="1" x14ac:dyDescent="0.45">
      <c r="A449" s="115"/>
      <c r="B449" s="115" t="s">
        <v>71</v>
      </c>
      <c r="C449" s="116" t="s">
        <v>82</v>
      </c>
      <c r="D449" s="117">
        <f>D447-D448</f>
        <v>0</v>
      </c>
    </row>
    <row r="450" spans="1:35" s="114" customFormat="1" x14ac:dyDescent="0.45">
      <c r="A450" s="115"/>
      <c r="B450" s="115" t="s">
        <v>71</v>
      </c>
      <c r="C450" s="116" t="s">
        <v>83</v>
      </c>
      <c r="D450" s="117">
        <f>D446+D449</f>
        <v>0</v>
      </c>
    </row>
    <row r="451" spans="1:35" s="114" customFormat="1" x14ac:dyDescent="0.45">
      <c r="A451" s="38"/>
      <c r="B451" s="38"/>
      <c r="C451" s="82"/>
      <c r="D451" s="83"/>
    </row>
    <row r="452" spans="1:35" ht="23.25" x14ac:dyDescent="0.7">
      <c r="A452" s="243" t="s">
        <v>202</v>
      </c>
      <c r="B452" s="245"/>
      <c r="C452" s="245"/>
      <c r="D452" s="245"/>
    </row>
    <row r="454" spans="1:35" s="38" customFormat="1" x14ac:dyDescent="0.45">
      <c r="A454" s="36" t="s">
        <v>91</v>
      </c>
      <c r="B454" s="72">
        <v>100000</v>
      </c>
      <c r="C454" s="72" t="s">
        <v>88</v>
      </c>
      <c r="D454" s="36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:35" x14ac:dyDescent="0.45">
      <c r="A455" s="36" t="s">
        <v>92</v>
      </c>
      <c r="B455" s="72">
        <v>8000</v>
      </c>
      <c r="C455" s="72" t="s">
        <v>123</v>
      </c>
      <c r="D455" s="36"/>
    </row>
    <row r="456" spans="1:35" x14ac:dyDescent="0.45">
      <c r="A456" s="36" t="s">
        <v>90</v>
      </c>
      <c r="B456" s="72">
        <v>8100</v>
      </c>
      <c r="C456" s="72" t="s">
        <v>123</v>
      </c>
      <c r="D456" s="36"/>
    </row>
    <row r="457" spans="1:35" x14ac:dyDescent="0.45">
      <c r="A457" s="36" t="s">
        <v>93</v>
      </c>
      <c r="B457" s="72" t="s">
        <v>61</v>
      </c>
      <c r="C457" s="80" t="s">
        <v>180</v>
      </c>
      <c r="D457" s="121"/>
    </row>
    <row r="458" spans="1:35" x14ac:dyDescent="0.45">
      <c r="A458" s="36" t="s">
        <v>94</v>
      </c>
      <c r="B458" s="72"/>
      <c r="C458" s="72" t="s">
        <v>85</v>
      </c>
      <c r="D458" s="121" t="s">
        <v>258</v>
      </c>
    </row>
    <row r="459" spans="1:35" x14ac:dyDescent="0.45">
      <c r="A459" s="36"/>
      <c r="B459" s="36" t="s">
        <v>70</v>
      </c>
      <c r="C459" s="72" t="s">
        <v>99</v>
      </c>
      <c r="D459" s="120">
        <v>0</v>
      </c>
    </row>
    <row r="460" spans="1:35" x14ac:dyDescent="0.45">
      <c r="A460" s="36"/>
      <c r="B460" s="36" t="s">
        <v>72</v>
      </c>
      <c r="C460" s="72" t="s">
        <v>100</v>
      </c>
      <c r="D460" s="120">
        <f>'Kalkulation Studierende'!G19</f>
        <v>43133.21</v>
      </c>
    </row>
    <row r="461" spans="1:35" x14ac:dyDescent="0.45">
      <c r="A461" s="36"/>
      <c r="B461" s="36" t="s">
        <v>71</v>
      </c>
      <c r="C461" s="72" t="s">
        <v>79</v>
      </c>
      <c r="D461" s="120">
        <f>D459-D460</f>
        <v>-43133.21</v>
      </c>
    </row>
    <row r="462" spans="1:35" x14ac:dyDescent="0.45">
      <c r="A462" s="36"/>
      <c r="B462" s="36" t="s">
        <v>70</v>
      </c>
      <c r="C462" s="72" t="s">
        <v>80</v>
      </c>
      <c r="D462" s="120">
        <v>0</v>
      </c>
    </row>
    <row r="463" spans="1:35" x14ac:dyDescent="0.45">
      <c r="A463" s="36"/>
      <c r="B463" s="36" t="s">
        <v>72</v>
      </c>
      <c r="C463" s="72" t="s">
        <v>81</v>
      </c>
      <c r="D463" s="120">
        <v>0</v>
      </c>
    </row>
    <row r="464" spans="1:35" x14ac:dyDescent="0.45">
      <c r="A464" s="36"/>
      <c r="B464" s="36" t="s">
        <v>71</v>
      </c>
      <c r="C464" s="72" t="s">
        <v>82</v>
      </c>
      <c r="D464" s="120">
        <f>D462-D463</f>
        <v>0</v>
      </c>
    </row>
    <row r="465" spans="1:4" x14ac:dyDescent="0.45">
      <c r="A465" s="36"/>
      <c r="B465" s="36" t="s">
        <v>71</v>
      </c>
      <c r="C465" s="72" t="s">
        <v>83</v>
      </c>
      <c r="D465" s="120">
        <f>D461+D464</f>
        <v>-43133.21</v>
      </c>
    </row>
    <row r="466" spans="1:4" x14ac:dyDescent="0.45">
      <c r="A466" s="38"/>
      <c r="B466" s="38"/>
      <c r="C466" s="38"/>
      <c r="D466" s="126"/>
    </row>
    <row r="467" spans="1:4" ht="16.149999999999999" thickBot="1" x14ac:dyDescent="0.55000000000000004">
      <c r="A467" s="153"/>
      <c r="B467" s="153"/>
      <c r="C467" s="154"/>
      <c r="D467" s="155"/>
    </row>
    <row r="468" spans="1:4" x14ac:dyDescent="0.45">
      <c r="A468" s="36" t="s">
        <v>91</v>
      </c>
      <c r="B468" s="72">
        <v>100000</v>
      </c>
      <c r="C468" s="79" t="s">
        <v>88</v>
      </c>
      <c r="D468" s="240" t="s">
        <v>148</v>
      </c>
    </row>
    <row r="469" spans="1:4" x14ac:dyDescent="0.45">
      <c r="A469" s="36" t="s">
        <v>92</v>
      </c>
      <c r="B469" s="72">
        <v>8000</v>
      </c>
      <c r="C469" s="79" t="s">
        <v>123</v>
      </c>
      <c r="D469" s="241"/>
    </row>
    <row r="470" spans="1:4" ht="15" customHeight="1" thickBot="1" x14ac:dyDescent="0.5">
      <c r="A470" s="36" t="s">
        <v>90</v>
      </c>
      <c r="B470" s="72">
        <v>8100</v>
      </c>
      <c r="C470" s="79" t="s">
        <v>123</v>
      </c>
      <c r="D470" s="242"/>
    </row>
    <row r="471" spans="1:4" x14ac:dyDescent="0.45">
      <c r="A471" s="36" t="s">
        <v>93</v>
      </c>
      <c r="B471" s="72" t="s">
        <v>124</v>
      </c>
      <c r="C471" s="80" t="s">
        <v>181</v>
      </c>
      <c r="D471" s="184"/>
    </row>
    <row r="472" spans="1:4" x14ac:dyDescent="0.45">
      <c r="A472" s="36" t="s">
        <v>94</v>
      </c>
      <c r="B472" s="72"/>
      <c r="C472" s="72" t="s">
        <v>85</v>
      </c>
      <c r="D472" s="121" t="s">
        <v>258</v>
      </c>
    </row>
    <row r="473" spans="1:4" x14ac:dyDescent="0.45">
      <c r="A473" s="36"/>
      <c r="B473" s="36" t="s">
        <v>70</v>
      </c>
      <c r="C473" s="72" t="s">
        <v>99</v>
      </c>
      <c r="D473" s="120">
        <v>0</v>
      </c>
    </row>
    <row r="474" spans="1:4" x14ac:dyDescent="0.45">
      <c r="A474" s="36"/>
      <c r="B474" s="36" t="s">
        <v>72</v>
      </c>
      <c r="C474" s="72" t="s">
        <v>100</v>
      </c>
      <c r="D474" s="120">
        <f>'ext Projekte'!B10</f>
        <v>6000</v>
      </c>
    </row>
    <row r="475" spans="1:4" x14ac:dyDescent="0.45">
      <c r="A475" s="36"/>
      <c r="B475" s="36" t="s">
        <v>71</v>
      </c>
      <c r="C475" s="72" t="s">
        <v>79</v>
      </c>
      <c r="D475" s="120">
        <f>D473-D474</f>
        <v>-6000</v>
      </c>
    </row>
    <row r="476" spans="1:4" x14ac:dyDescent="0.45">
      <c r="A476" s="36"/>
      <c r="B476" s="36" t="s">
        <v>70</v>
      </c>
      <c r="C476" s="72" t="s">
        <v>80</v>
      </c>
      <c r="D476" s="120">
        <v>0</v>
      </c>
    </row>
    <row r="477" spans="1:4" x14ac:dyDescent="0.45">
      <c r="A477" s="36"/>
      <c r="B477" s="36" t="s">
        <v>72</v>
      </c>
      <c r="C477" s="72" t="s">
        <v>81</v>
      </c>
      <c r="D477" s="120">
        <v>0</v>
      </c>
    </row>
    <row r="478" spans="1:4" x14ac:dyDescent="0.45">
      <c r="A478" s="36"/>
      <c r="B478" s="36" t="s">
        <v>71</v>
      </c>
      <c r="C478" s="72" t="s">
        <v>82</v>
      </c>
      <c r="D478" s="120">
        <f>D476-D477</f>
        <v>0</v>
      </c>
    </row>
    <row r="479" spans="1:4" x14ac:dyDescent="0.45">
      <c r="A479" s="36"/>
      <c r="B479" s="36" t="s">
        <v>71</v>
      </c>
      <c r="C479" s="72" t="s">
        <v>83</v>
      </c>
      <c r="D479" s="78">
        <f>D475+D478</f>
        <v>-6000</v>
      </c>
    </row>
    <row r="481" spans="1:4" ht="14.65" thickBot="1" x14ac:dyDescent="0.5"/>
    <row r="482" spans="1:4" x14ac:dyDescent="0.45">
      <c r="A482" s="36" t="s">
        <v>91</v>
      </c>
      <c r="B482" s="72">
        <v>100000</v>
      </c>
      <c r="C482" s="79" t="s">
        <v>88</v>
      </c>
      <c r="D482" s="238" t="s">
        <v>148</v>
      </c>
    </row>
    <row r="483" spans="1:4" x14ac:dyDescent="0.45">
      <c r="A483" s="36" t="s">
        <v>92</v>
      </c>
      <c r="B483" s="72">
        <v>8000</v>
      </c>
      <c r="C483" s="79" t="s">
        <v>123</v>
      </c>
      <c r="D483" s="234"/>
    </row>
    <row r="484" spans="1:4" ht="14.65" thickBot="1" x14ac:dyDescent="0.5">
      <c r="A484" s="36" t="s">
        <v>90</v>
      </c>
      <c r="B484" s="72">
        <v>8100</v>
      </c>
      <c r="C484" s="79" t="s">
        <v>123</v>
      </c>
      <c r="D484" s="239"/>
    </row>
    <row r="485" spans="1:4" x14ac:dyDescent="0.45">
      <c r="A485" s="36" t="s">
        <v>93</v>
      </c>
      <c r="B485" s="72" t="s">
        <v>125</v>
      </c>
      <c r="C485" s="80" t="s">
        <v>182</v>
      </c>
      <c r="D485" s="40"/>
    </row>
    <row r="486" spans="1:4" x14ac:dyDescent="0.45">
      <c r="A486" s="36" t="s">
        <v>94</v>
      </c>
      <c r="B486" s="72"/>
      <c r="C486" s="72" t="s">
        <v>85</v>
      </c>
      <c r="D486" s="115" t="s">
        <v>258</v>
      </c>
    </row>
    <row r="487" spans="1:4" x14ac:dyDescent="0.45">
      <c r="A487" s="36"/>
      <c r="B487" s="36" t="s">
        <v>70</v>
      </c>
      <c r="C487" s="72" t="s">
        <v>99</v>
      </c>
      <c r="D487" s="120">
        <v>0</v>
      </c>
    </row>
    <row r="488" spans="1:4" x14ac:dyDescent="0.45">
      <c r="A488" s="36"/>
      <c r="B488" s="36" t="s">
        <v>72</v>
      </c>
      <c r="C488" s="72" t="s">
        <v>100</v>
      </c>
      <c r="D488" s="120">
        <f>'ext Projekte'!B9</f>
        <v>5600</v>
      </c>
    </row>
    <row r="489" spans="1:4" x14ac:dyDescent="0.45">
      <c r="A489" s="36"/>
      <c r="B489" s="36" t="s">
        <v>71</v>
      </c>
      <c r="C489" s="72" t="s">
        <v>79</v>
      </c>
      <c r="D489" s="120">
        <f>D487-D488</f>
        <v>-5600</v>
      </c>
    </row>
    <row r="490" spans="1:4" x14ac:dyDescent="0.45">
      <c r="A490" s="36"/>
      <c r="B490" s="36" t="s">
        <v>70</v>
      </c>
      <c r="C490" s="72" t="s">
        <v>80</v>
      </c>
      <c r="D490" s="120">
        <v>0</v>
      </c>
    </row>
    <row r="491" spans="1:4" x14ac:dyDescent="0.45">
      <c r="A491" s="36"/>
      <c r="B491" s="36" t="s">
        <v>72</v>
      </c>
      <c r="C491" s="72" t="s">
        <v>81</v>
      </c>
      <c r="D491" s="120">
        <v>0</v>
      </c>
    </row>
    <row r="492" spans="1:4" x14ac:dyDescent="0.45">
      <c r="A492" s="36"/>
      <c r="B492" s="36" t="s">
        <v>71</v>
      </c>
      <c r="C492" s="72" t="s">
        <v>82</v>
      </c>
      <c r="D492" s="120">
        <f>D490-D491</f>
        <v>0</v>
      </c>
    </row>
    <row r="493" spans="1:4" x14ac:dyDescent="0.45">
      <c r="A493" s="36"/>
      <c r="B493" s="36" t="s">
        <v>71</v>
      </c>
      <c r="C493" s="72" t="s">
        <v>83</v>
      </c>
      <c r="D493" s="120">
        <f>D489+D492</f>
        <v>-5600</v>
      </c>
    </row>
    <row r="494" spans="1:4" x14ac:dyDescent="0.45">
      <c r="D494" s="153"/>
    </row>
    <row r="495" spans="1:4" ht="14.65" thickBot="1" x14ac:dyDescent="0.5">
      <c r="D495" s="153"/>
    </row>
    <row r="496" spans="1:4" x14ac:dyDescent="0.45">
      <c r="A496" s="36" t="s">
        <v>91</v>
      </c>
      <c r="B496" s="72">
        <v>100000</v>
      </c>
      <c r="C496" s="79" t="s">
        <v>88</v>
      </c>
      <c r="D496" s="240" t="s">
        <v>148</v>
      </c>
    </row>
    <row r="497" spans="1:4" x14ac:dyDescent="0.45">
      <c r="A497" s="36" t="s">
        <v>92</v>
      </c>
      <c r="B497" s="72">
        <v>8000</v>
      </c>
      <c r="C497" s="79" t="s">
        <v>123</v>
      </c>
      <c r="D497" s="241"/>
    </row>
    <row r="498" spans="1:4" ht="14.65" thickBot="1" x14ac:dyDescent="0.5">
      <c r="A498" s="36" t="s">
        <v>90</v>
      </c>
      <c r="B498" s="72">
        <v>8100</v>
      </c>
      <c r="C498" s="79" t="s">
        <v>123</v>
      </c>
      <c r="D498" s="242"/>
    </row>
    <row r="499" spans="1:4" x14ac:dyDescent="0.45">
      <c r="A499" s="36" t="s">
        <v>93</v>
      </c>
      <c r="B499" s="72" t="s">
        <v>126</v>
      </c>
      <c r="C499" s="80" t="s">
        <v>183</v>
      </c>
      <c r="D499" s="184"/>
    </row>
    <row r="500" spans="1:4" x14ac:dyDescent="0.45">
      <c r="A500" s="36" t="s">
        <v>94</v>
      </c>
      <c r="B500" s="72"/>
      <c r="C500" s="72" t="s">
        <v>85</v>
      </c>
      <c r="D500" s="121" t="s">
        <v>258</v>
      </c>
    </row>
    <row r="501" spans="1:4" x14ac:dyDescent="0.45">
      <c r="A501" s="36"/>
      <c r="B501" s="36" t="s">
        <v>70</v>
      </c>
      <c r="C501" s="72" t="s">
        <v>99</v>
      </c>
      <c r="D501" s="120">
        <v>0</v>
      </c>
    </row>
    <row r="502" spans="1:4" x14ac:dyDescent="0.45">
      <c r="A502" s="36"/>
      <c r="B502" s="36" t="s">
        <v>72</v>
      </c>
      <c r="C502" s="72" t="s">
        <v>100</v>
      </c>
      <c r="D502" s="120">
        <f>'ext Projekte'!B11</f>
        <v>1000</v>
      </c>
    </row>
    <row r="503" spans="1:4" x14ac:dyDescent="0.45">
      <c r="A503" s="36"/>
      <c r="B503" s="36" t="s">
        <v>71</v>
      </c>
      <c r="C503" s="72" t="s">
        <v>79</v>
      </c>
      <c r="D503" s="120">
        <f>D501-D502</f>
        <v>-1000</v>
      </c>
    </row>
    <row r="504" spans="1:4" x14ac:dyDescent="0.45">
      <c r="A504" s="36"/>
      <c r="B504" s="36" t="s">
        <v>70</v>
      </c>
      <c r="C504" s="72" t="s">
        <v>80</v>
      </c>
      <c r="D504" s="120">
        <v>0</v>
      </c>
    </row>
    <row r="505" spans="1:4" x14ac:dyDescent="0.45">
      <c r="A505" s="36"/>
      <c r="B505" s="36" t="s">
        <v>72</v>
      </c>
      <c r="C505" s="72" t="s">
        <v>81</v>
      </c>
      <c r="D505" s="78">
        <v>0</v>
      </c>
    </row>
    <row r="506" spans="1:4" x14ac:dyDescent="0.45">
      <c r="A506" s="36"/>
      <c r="B506" s="36" t="s">
        <v>71</v>
      </c>
      <c r="C506" s="72" t="s">
        <v>82</v>
      </c>
      <c r="D506" s="78">
        <f>D504-D505</f>
        <v>0</v>
      </c>
    </row>
    <row r="507" spans="1:4" x14ac:dyDescent="0.45">
      <c r="A507" s="36"/>
      <c r="B507" s="36" t="s">
        <v>71</v>
      </c>
      <c r="C507" s="72" t="s">
        <v>83</v>
      </c>
      <c r="D507" s="78">
        <f>D503+D506</f>
        <v>-1000</v>
      </c>
    </row>
    <row r="509" spans="1:4" ht="14.65" thickBot="1" x14ac:dyDescent="0.5"/>
    <row r="510" spans="1:4" x14ac:dyDescent="0.45">
      <c r="A510" s="36" t="s">
        <v>91</v>
      </c>
      <c r="B510" s="72">
        <v>100000</v>
      </c>
      <c r="C510" s="79" t="s">
        <v>88</v>
      </c>
      <c r="D510" s="238" t="s">
        <v>148</v>
      </c>
    </row>
    <row r="511" spans="1:4" x14ac:dyDescent="0.45">
      <c r="A511" s="36" t="s">
        <v>92</v>
      </c>
      <c r="B511" s="72">
        <v>8000</v>
      </c>
      <c r="C511" s="79" t="s">
        <v>123</v>
      </c>
      <c r="D511" s="234"/>
    </row>
    <row r="512" spans="1:4" ht="14.65" thickBot="1" x14ac:dyDescent="0.5">
      <c r="A512" s="36" t="s">
        <v>90</v>
      </c>
      <c r="B512" s="72">
        <v>8100</v>
      </c>
      <c r="C512" s="79" t="s">
        <v>123</v>
      </c>
      <c r="D512" s="239"/>
    </row>
    <row r="513" spans="1:4" x14ac:dyDescent="0.45">
      <c r="A513" s="36" t="s">
        <v>93</v>
      </c>
      <c r="B513" s="72" t="s">
        <v>127</v>
      </c>
      <c r="C513" s="80" t="s">
        <v>184</v>
      </c>
      <c r="D513" s="40"/>
    </row>
    <row r="514" spans="1:4" x14ac:dyDescent="0.45">
      <c r="A514" s="36" t="s">
        <v>94</v>
      </c>
      <c r="B514" s="72"/>
      <c r="C514" s="119" t="s">
        <v>85</v>
      </c>
      <c r="D514" s="121" t="s">
        <v>258</v>
      </c>
    </row>
    <row r="515" spans="1:4" x14ac:dyDescent="0.45">
      <c r="A515" s="36"/>
      <c r="B515" s="36" t="s">
        <v>70</v>
      </c>
      <c r="C515" s="119" t="s">
        <v>99</v>
      </c>
      <c r="D515" s="120">
        <v>0</v>
      </c>
    </row>
    <row r="516" spans="1:4" x14ac:dyDescent="0.45">
      <c r="A516" s="36"/>
      <c r="B516" s="36" t="s">
        <v>72</v>
      </c>
      <c r="C516" s="119" t="s">
        <v>100</v>
      </c>
      <c r="D516" s="120">
        <f>'ext Projekte'!B12</f>
        <v>1000</v>
      </c>
    </row>
    <row r="517" spans="1:4" x14ac:dyDescent="0.45">
      <c r="A517" s="36"/>
      <c r="B517" s="36" t="s">
        <v>71</v>
      </c>
      <c r="C517" s="119" t="s">
        <v>79</v>
      </c>
      <c r="D517" s="120">
        <f>D515-D516</f>
        <v>-1000</v>
      </c>
    </row>
    <row r="518" spans="1:4" x14ac:dyDescent="0.45">
      <c r="A518" s="36"/>
      <c r="B518" s="36" t="s">
        <v>70</v>
      </c>
      <c r="C518" s="119" t="s">
        <v>80</v>
      </c>
      <c r="D518" s="120">
        <v>0</v>
      </c>
    </row>
    <row r="519" spans="1:4" x14ac:dyDescent="0.45">
      <c r="A519" s="36"/>
      <c r="B519" s="36" t="s">
        <v>72</v>
      </c>
      <c r="C519" s="119" t="s">
        <v>81</v>
      </c>
      <c r="D519" s="120">
        <v>0</v>
      </c>
    </row>
    <row r="520" spans="1:4" x14ac:dyDescent="0.45">
      <c r="A520" s="36"/>
      <c r="B520" s="36" t="s">
        <v>71</v>
      </c>
      <c r="C520" s="119" t="s">
        <v>82</v>
      </c>
      <c r="D520" s="120">
        <f>D518-D519</f>
        <v>0</v>
      </c>
    </row>
    <row r="521" spans="1:4" x14ac:dyDescent="0.45">
      <c r="A521" s="36"/>
      <c r="B521" s="36" t="s">
        <v>71</v>
      </c>
      <c r="C521" s="119" t="s">
        <v>83</v>
      </c>
      <c r="D521" s="120">
        <f>D517+D520</f>
        <v>-1000</v>
      </c>
    </row>
    <row r="522" spans="1:4" x14ac:dyDescent="0.45">
      <c r="C522" s="153"/>
      <c r="D522" s="153"/>
    </row>
    <row r="523" spans="1:4" ht="14.65" thickBot="1" x14ac:dyDescent="0.5">
      <c r="C523" s="153"/>
      <c r="D523" s="153"/>
    </row>
    <row r="524" spans="1:4" x14ac:dyDescent="0.45">
      <c r="A524" s="36" t="s">
        <v>91</v>
      </c>
      <c r="B524" s="72">
        <v>100000</v>
      </c>
      <c r="C524" s="185" t="s">
        <v>88</v>
      </c>
      <c r="D524" s="240" t="s">
        <v>148</v>
      </c>
    </row>
    <row r="525" spans="1:4" x14ac:dyDescent="0.45">
      <c r="A525" s="36" t="s">
        <v>92</v>
      </c>
      <c r="B525" s="72">
        <v>8000</v>
      </c>
      <c r="C525" s="185" t="s">
        <v>123</v>
      </c>
      <c r="D525" s="241"/>
    </row>
    <row r="526" spans="1:4" ht="14.65" thickBot="1" x14ac:dyDescent="0.5">
      <c r="A526" s="36" t="s">
        <v>90</v>
      </c>
      <c r="B526" s="72">
        <v>8100</v>
      </c>
      <c r="C526" s="185" t="s">
        <v>123</v>
      </c>
      <c r="D526" s="242"/>
    </row>
    <row r="527" spans="1:4" x14ac:dyDescent="0.45">
      <c r="A527" s="36" t="s">
        <v>93</v>
      </c>
      <c r="B527" s="72" t="s">
        <v>38</v>
      </c>
      <c r="C527" s="183" t="s">
        <v>185</v>
      </c>
      <c r="D527" s="121"/>
    </row>
    <row r="528" spans="1:4" x14ac:dyDescent="0.45">
      <c r="A528" s="36" t="s">
        <v>94</v>
      </c>
      <c r="B528" s="72"/>
      <c r="C528" s="119" t="s">
        <v>85</v>
      </c>
      <c r="D528" s="121" t="s">
        <v>258</v>
      </c>
    </row>
    <row r="529" spans="1:4" x14ac:dyDescent="0.45">
      <c r="A529" s="36"/>
      <c r="B529" s="36" t="s">
        <v>70</v>
      </c>
      <c r="C529" s="119" t="s">
        <v>99</v>
      </c>
      <c r="D529" s="120">
        <v>0</v>
      </c>
    </row>
    <row r="530" spans="1:4" x14ac:dyDescent="0.45">
      <c r="A530" s="36"/>
      <c r="B530" s="36" t="s">
        <v>72</v>
      </c>
      <c r="C530" s="119" t="s">
        <v>100</v>
      </c>
      <c r="D530" s="120">
        <f>'ext Projekte'!B13</f>
        <v>1000</v>
      </c>
    </row>
    <row r="531" spans="1:4" x14ac:dyDescent="0.45">
      <c r="A531" s="36"/>
      <c r="B531" s="36" t="s">
        <v>71</v>
      </c>
      <c r="C531" s="72" t="s">
        <v>79</v>
      </c>
      <c r="D531" s="78">
        <f>D529-D530</f>
        <v>-1000</v>
      </c>
    </row>
    <row r="532" spans="1:4" x14ac:dyDescent="0.45">
      <c r="A532" s="36"/>
      <c r="B532" s="36" t="s">
        <v>70</v>
      </c>
      <c r="C532" s="72" t="s">
        <v>80</v>
      </c>
      <c r="D532" s="78">
        <v>0</v>
      </c>
    </row>
    <row r="533" spans="1:4" x14ac:dyDescent="0.45">
      <c r="A533" s="36"/>
      <c r="B533" s="36" t="s">
        <v>72</v>
      </c>
      <c r="C533" s="72" t="s">
        <v>81</v>
      </c>
      <c r="D533" s="78">
        <v>0</v>
      </c>
    </row>
    <row r="534" spans="1:4" x14ac:dyDescent="0.45">
      <c r="A534" s="36"/>
      <c r="B534" s="36" t="s">
        <v>71</v>
      </c>
      <c r="C534" s="72" t="s">
        <v>82</v>
      </c>
      <c r="D534" s="78">
        <f>D532-D533</f>
        <v>0</v>
      </c>
    </row>
    <row r="535" spans="1:4" x14ac:dyDescent="0.45">
      <c r="A535" s="36"/>
      <c r="B535" s="36" t="s">
        <v>71</v>
      </c>
      <c r="C535" s="72" t="s">
        <v>83</v>
      </c>
      <c r="D535" s="78">
        <f>D531+D534</f>
        <v>-1000</v>
      </c>
    </row>
    <row r="538" spans="1:4" ht="14.65" thickBot="1" x14ac:dyDescent="0.5">
      <c r="A538" s="38"/>
      <c r="B538" s="38"/>
      <c r="C538" s="82"/>
      <c r="D538" s="83"/>
    </row>
    <row r="539" spans="1:4" x14ac:dyDescent="0.45">
      <c r="A539" s="36" t="s">
        <v>91</v>
      </c>
      <c r="B539" s="72">
        <v>100000</v>
      </c>
      <c r="C539" s="79" t="s">
        <v>88</v>
      </c>
      <c r="D539" s="247" t="s">
        <v>148</v>
      </c>
    </row>
    <row r="540" spans="1:4" x14ac:dyDescent="0.45">
      <c r="A540" s="36" t="s">
        <v>92</v>
      </c>
      <c r="B540" s="72">
        <v>8000</v>
      </c>
      <c r="C540" s="79" t="s">
        <v>123</v>
      </c>
      <c r="D540" s="248"/>
    </row>
    <row r="541" spans="1:4" ht="14.65" thickBot="1" x14ac:dyDescent="0.5">
      <c r="A541" s="36" t="s">
        <v>90</v>
      </c>
      <c r="B541" s="72">
        <v>8100</v>
      </c>
      <c r="C541" s="79" t="s">
        <v>123</v>
      </c>
      <c r="D541" s="249"/>
    </row>
    <row r="542" spans="1:4" x14ac:dyDescent="0.45">
      <c r="A542" s="36" t="s">
        <v>93</v>
      </c>
      <c r="B542" s="72" t="s">
        <v>192</v>
      </c>
      <c r="C542" s="183" t="s">
        <v>193</v>
      </c>
      <c r="D542" s="184"/>
    </row>
    <row r="543" spans="1:4" x14ac:dyDescent="0.45">
      <c r="A543" s="36" t="s">
        <v>94</v>
      </c>
      <c r="B543" s="72"/>
      <c r="C543" s="119" t="s">
        <v>85</v>
      </c>
      <c r="D543" s="121" t="s">
        <v>258</v>
      </c>
    </row>
    <row r="544" spans="1:4" x14ac:dyDescent="0.45">
      <c r="A544" s="36"/>
      <c r="B544" s="36" t="s">
        <v>70</v>
      </c>
      <c r="C544" s="119" t="s">
        <v>99</v>
      </c>
      <c r="D544" s="120">
        <v>0</v>
      </c>
    </row>
    <row r="545" spans="1:4" x14ac:dyDescent="0.45">
      <c r="A545" s="36"/>
      <c r="B545" s="36" t="s">
        <v>72</v>
      </c>
      <c r="C545" s="119" t="s">
        <v>100</v>
      </c>
      <c r="D545" s="120">
        <v>6000</v>
      </c>
    </row>
    <row r="546" spans="1:4" x14ac:dyDescent="0.45">
      <c r="A546" s="36"/>
      <c r="B546" s="36" t="s">
        <v>71</v>
      </c>
      <c r="C546" s="119" t="s">
        <v>79</v>
      </c>
      <c r="D546" s="120">
        <f>D544-D545</f>
        <v>-6000</v>
      </c>
    </row>
    <row r="547" spans="1:4" x14ac:dyDescent="0.45">
      <c r="A547" s="36"/>
      <c r="B547" s="36" t="s">
        <v>70</v>
      </c>
      <c r="C547" s="119" t="s">
        <v>80</v>
      </c>
      <c r="D547" s="186">
        <v>0</v>
      </c>
    </row>
    <row r="548" spans="1:4" x14ac:dyDescent="0.45">
      <c r="A548" s="36"/>
      <c r="B548" s="36" t="s">
        <v>72</v>
      </c>
      <c r="C548" s="185" t="s">
        <v>81</v>
      </c>
      <c r="D548" s="120">
        <v>0</v>
      </c>
    </row>
    <row r="549" spans="1:4" x14ac:dyDescent="0.45">
      <c r="A549" s="36"/>
      <c r="B549" s="36" t="s">
        <v>71</v>
      </c>
      <c r="C549" s="119" t="s">
        <v>82</v>
      </c>
      <c r="D549" s="187">
        <f>D547-D548</f>
        <v>0</v>
      </c>
    </row>
    <row r="550" spans="1:4" x14ac:dyDescent="0.45">
      <c r="A550" s="36"/>
      <c r="B550" s="36" t="s">
        <v>71</v>
      </c>
      <c r="C550" s="119" t="s">
        <v>83</v>
      </c>
      <c r="D550" s="120">
        <f>D546+D549</f>
        <v>-6000</v>
      </c>
    </row>
    <row r="551" spans="1:4" s="114" customFormat="1" x14ac:dyDescent="0.45">
      <c r="A551" s="115"/>
      <c r="B551" s="115"/>
      <c r="C551" s="185"/>
      <c r="D551" s="128"/>
    </row>
    <row r="552" spans="1:4" s="114" customFormat="1" ht="14.65" thickBot="1" x14ac:dyDescent="0.5">
      <c r="A552" s="115"/>
      <c r="B552" s="115"/>
      <c r="C552" s="185"/>
      <c r="D552" s="128"/>
    </row>
    <row r="553" spans="1:4" x14ac:dyDescent="0.45">
      <c r="A553" s="115" t="s">
        <v>91</v>
      </c>
      <c r="B553" s="116">
        <v>100000</v>
      </c>
      <c r="C553" s="185" t="s">
        <v>88</v>
      </c>
      <c r="D553" s="240" t="s">
        <v>148</v>
      </c>
    </row>
    <row r="554" spans="1:4" x14ac:dyDescent="0.45">
      <c r="A554" s="115" t="s">
        <v>92</v>
      </c>
      <c r="B554" s="116">
        <v>8000</v>
      </c>
      <c r="C554" s="185" t="s">
        <v>123</v>
      </c>
      <c r="D554" s="241"/>
    </row>
    <row r="555" spans="1:4" ht="14.65" thickBot="1" x14ac:dyDescent="0.5">
      <c r="A555" s="115" t="s">
        <v>90</v>
      </c>
      <c r="B555" s="116">
        <v>8100</v>
      </c>
      <c r="C555" s="185" t="s">
        <v>123</v>
      </c>
      <c r="D555" s="242"/>
    </row>
    <row r="556" spans="1:4" x14ac:dyDescent="0.45">
      <c r="A556" s="115" t="s">
        <v>93</v>
      </c>
      <c r="B556" s="116" t="s">
        <v>124</v>
      </c>
      <c r="C556" s="183" t="s">
        <v>253</v>
      </c>
      <c r="D556" s="184"/>
    </row>
    <row r="557" spans="1:4" x14ac:dyDescent="0.45">
      <c r="A557" s="115" t="s">
        <v>94</v>
      </c>
      <c r="B557" s="116"/>
      <c r="C557" s="119" t="s">
        <v>85</v>
      </c>
      <c r="D557" s="121" t="s">
        <v>258</v>
      </c>
    </row>
    <row r="558" spans="1:4" x14ac:dyDescent="0.45">
      <c r="A558" s="115"/>
      <c r="B558" s="115" t="s">
        <v>70</v>
      </c>
      <c r="C558" s="119" t="s">
        <v>99</v>
      </c>
      <c r="D558" s="120">
        <v>0</v>
      </c>
    </row>
    <row r="559" spans="1:4" x14ac:dyDescent="0.45">
      <c r="A559" s="115"/>
      <c r="B559" s="115" t="s">
        <v>72</v>
      </c>
      <c r="C559" s="119" t="s">
        <v>100</v>
      </c>
      <c r="D559" s="120">
        <f>'ext Projekte'!B16</f>
        <v>1000</v>
      </c>
    </row>
    <row r="560" spans="1:4" x14ac:dyDescent="0.45">
      <c r="A560" s="115"/>
      <c r="B560" s="115" t="s">
        <v>71</v>
      </c>
      <c r="C560" s="119" t="s">
        <v>79</v>
      </c>
      <c r="D560" s="120">
        <f>D558-D559</f>
        <v>-1000</v>
      </c>
    </row>
    <row r="561" spans="1:4" x14ac:dyDescent="0.45">
      <c r="A561" s="115"/>
      <c r="B561" s="115" t="s">
        <v>70</v>
      </c>
      <c r="C561" s="119" t="s">
        <v>80</v>
      </c>
      <c r="D561" s="120">
        <v>0</v>
      </c>
    </row>
    <row r="562" spans="1:4" x14ac:dyDescent="0.45">
      <c r="A562" s="115"/>
      <c r="B562" s="115" t="s">
        <v>72</v>
      </c>
      <c r="C562" s="119" t="s">
        <v>81</v>
      </c>
      <c r="D562" s="120">
        <v>0</v>
      </c>
    </row>
    <row r="563" spans="1:4" x14ac:dyDescent="0.45">
      <c r="A563" s="115"/>
      <c r="B563" s="115" t="s">
        <v>71</v>
      </c>
      <c r="C563" s="116" t="s">
        <v>82</v>
      </c>
      <c r="D563" s="117">
        <f>D561-D562</f>
        <v>0</v>
      </c>
    </row>
    <row r="564" spans="1:4" x14ac:dyDescent="0.45">
      <c r="A564" s="115"/>
      <c r="B564" s="115" t="s">
        <v>71</v>
      </c>
      <c r="C564" s="116" t="s">
        <v>83</v>
      </c>
      <c r="D564" s="117">
        <f>D560+D563</f>
        <v>-1000</v>
      </c>
    </row>
    <row r="565" spans="1:4" s="114" customFormat="1" x14ac:dyDescent="0.45">
      <c r="A565" s="38"/>
      <c r="B565" s="38"/>
      <c r="C565" s="82"/>
      <c r="D565" s="83"/>
    </row>
    <row r="566" spans="1:4" ht="14.25" customHeight="1" x14ac:dyDescent="0.45"/>
    <row r="567" spans="1:4" x14ac:dyDescent="0.45">
      <c r="A567" s="121" t="s">
        <v>91</v>
      </c>
      <c r="B567" s="119">
        <v>100000</v>
      </c>
      <c r="C567" s="119" t="s">
        <v>88</v>
      </c>
      <c r="D567" s="250" t="s">
        <v>148</v>
      </c>
    </row>
    <row r="568" spans="1:4" x14ac:dyDescent="0.45">
      <c r="A568" s="121" t="s">
        <v>92</v>
      </c>
      <c r="B568" s="119">
        <v>8000</v>
      </c>
      <c r="C568" s="119" t="s">
        <v>123</v>
      </c>
      <c r="D568" s="250"/>
    </row>
    <row r="569" spans="1:4" x14ac:dyDescent="0.45">
      <c r="A569" s="121" t="s">
        <v>90</v>
      </c>
      <c r="B569" s="119">
        <v>8100</v>
      </c>
      <c r="C569" s="119" t="s">
        <v>123</v>
      </c>
      <c r="D569" s="251"/>
    </row>
    <row r="570" spans="1:4" x14ac:dyDescent="0.45">
      <c r="A570" s="121" t="s">
        <v>93</v>
      </c>
      <c r="B570" s="119" t="s">
        <v>128</v>
      </c>
      <c r="C570" s="183" t="s">
        <v>186</v>
      </c>
      <c r="D570" s="121"/>
    </row>
    <row r="571" spans="1:4" x14ac:dyDescent="0.45">
      <c r="A571" s="121" t="s">
        <v>94</v>
      </c>
      <c r="B571" s="119"/>
      <c r="C571" s="119" t="s">
        <v>85</v>
      </c>
      <c r="D571" s="121" t="s">
        <v>258</v>
      </c>
    </row>
    <row r="572" spans="1:4" x14ac:dyDescent="0.45">
      <c r="A572" s="121"/>
      <c r="B572" s="121" t="s">
        <v>70</v>
      </c>
      <c r="C572" s="119" t="s">
        <v>99</v>
      </c>
      <c r="D572" s="120">
        <v>0</v>
      </c>
    </row>
    <row r="573" spans="1:4" x14ac:dyDescent="0.45">
      <c r="A573" s="182"/>
      <c r="B573" s="182" t="s">
        <v>72</v>
      </c>
      <c r="C573" s="101" t="s">
        <v>100</v>
      </c>
      <c r="D573" s="120">
        <f>'ext Projekte'!B18</f>
        <v>5000</v>
      </c>
    </row>
    <row r="574" spans="1:4" x14ac:dyDescent="0.45">
      <c r="A574" s="182"/>
      <c r="B574" s="182" t="s">
        <v>71</v>
      </c>
      <c r="C574" s="101" t="s">
        <v>79</v>
      </c>
      <c r="D574" s="120">
        <f>D572-D573</f>
        <v>-5000</v>
      </c>
    </row>
    <row r="575" spans="1:4" x14ac:dyDescent="0.45">
      <c r="A575" s="182"/>
      <c r="B575" s="182" t="s">
        <v>70</v>
      </c>
      <c r="C575" s="101" t="s">
        <v>80</v>
      </c>
      <c r="D575" s="120">
        <v>0</v>
      </c>
    </row>
    <row r="576" spans="1:4" x14ac:dyDescent="0.45">
      <c r="A576" s="182"/>
      <c r="B576" s="182" t="s">
        <v>72</v>
      </c>
      <c r="C576" s="101" t="s">
        <v>81</v>
      </c>
      <c r="D576" s="120">
        <v>0</v>
      </c>
    </row>
    <row r="577" spans="1:4" x14ac:dyDescent="0.45">
      <c r="A577" s="182"/>
      <c r="B577" s="182" t="s">
        <v>71</v>
      </c>
      <c r="C577" s="101" t="s">
        <v>82</v>
      </c>
      <c r="D577" s="120">
        <f>D575-D576</f>
        <v>0</v>
      </c>
    </row>
    <row r="578" spans="1:4" x14ac:dyDescent="0.45">
      <c r="A578" s="182"/>
      <c r="B578" s="182" t="s">
        <v>71</v>
      </c>
      <c r="C578" s="101" t="s">
        <v>83</v>
      </c>
      <c r="D578" s="120">
        <f>D574+D577</f>
        <v>-5000</v>
      </c>
    </row>
    <row r="579" spans="1:4" ht="23.25" x14ac:dyDescent="0.7">
      <c r="A579" s="246" t="s">
        <v>203</v>
      </c>
      <c r="B579" s="246"/>
      <c r="C579" s="246"/>
      <c r="D579" s="246"/>
    </row>
    <row r="580" spans="1:4" x14ac:dyDescent="0.45">
      <c r="A580" s="153"/>
      <c r="B580" s="153"/>
      <c r="C580" s="153"/>
      <c r="D580" s="153"/>
    </row>
    <row r="581" spans="1:4" x14ac:dyDescent="0.45">
      <c r="A581" s="121" t="s">
        <v>91</v>
      </c>
      <c r="B581" s="119">
        <v>100000</v>
      </c>
      <c r="C581" s="119" t="s">
        <v>88</v>
      </c>
      <c r="D581" s="121"/>
    </row>
    <row r="582" spans="1:4" x14ac:dyDescent="0.45">
      <c r="A582" s="121" t="s">
        <v>92</v>
      </c>
      <c r="B582" s="119">
        <v>9000</v>
      </c>
      <c r="C582" s="119" t="s">
        <v>129</v>
      </c>
      <c r="D582" s="121"/>
    </row>
    <row r="583" spans="1:4" x14ac:dyDescent="0.45">
      <c r="A583" s="121" t="s">
        <v>90</v>
      </c>
      <c r="B583" s="119">
        <v>9100</v>
      </c>
      <c r="C583" s="119" t="s">
        <v>129</v>
      </c>
      <c r="D583" s="121"/>
    </row>
    <row r="584" spans="1:4" x14ac:dyDescent="0.45">
      <c r="A584" s="121" t="s">
        <v>93</v>
      </c>
      <c r="B584" s="119" t="s">
        <v>130</v>
      </c>
      <c r="C584" s="183" t="s">
        <v>20</v>
      </c>
      <c r="D584" s="121"/>
    </row>
    <row r="585" spans="1:4" x14ac:dyDescent="0.45">
      <c r="A585" s="121" t="s">
        <v>94</v>
      </c>
      <c r="B585" s="119"/>
      <c r="C585" s="119" t="s">
        <v>85</v>
      </c>
      <c r="D585" s="121" t="s">
        <v>258</v>
      </c>
    </row>
    <row r="586" spans="1:4" x14ac:dyDescent="0.45">
      <c r="A586" s="121"/>
      <c r="B586" s="121" t="s">
        <v>70</v>
      </c>
      <c r="C586" s="119" t="s">
        <v>99</v>
      </c>
      <c r="D586" s="120">
        <v>0</v>
      </c>
    </row>
    <row r="587" spans="1:4" x14ac:dyDescent="0.45">
      <c r="A587" s="121"/>
      <c r="B587" s="121" t="s">
        <v>72</v>
      </c>
      <c r="C587" s="119" t="s">
        <v>100</v>
      </c>
      <c r="D587" s="120">
        <v>43000</v>
      </c>
    </row>
    <row r="588" spans="1:4" x14ac:dyDescent="0.45">
      <c r="A588" s="115"/>
      <c r="B588" s="115" t="s">
        <v>71</v>
      </c>
      <c r="C588" s="116" t="s">
        <v>79</v>
      </c>
      <c r="D588" s="117">
        <f>D586-D587</f>
        <v>-43000</v>
      </c>
    </row>
    <row r="589" spans="1:4" x14ac:dyDescent="0.45">
      <c r="A589" s="115"/>
      <c r="B589" s="115" t="s">
        <v>70</v>
      </c>
      <c r="C589" s="116" t="s">
        <v>80</v>
      </c>
      <c r="D589" s="117">
        <v>0</v>
      </c>
    </row>
    <row r="590" spans="1:4" x14ac:dyDescent="0.45">
      <c r="A590" s="36"/>
      <c r="B590" s="36" t="s">
        <v>72</v>
      </c>
      <c r="C590" s="72" t="s">
        <v>81</v>
      </c>
      <c r="D590" s="78">
        <v>0</v>
      </c>
    </row>
    <row r="591" spans="1:4" x14ac:dyDescent="0.45">
      <c r="A591" s="36"/>
      <c r="B591" s="36" t="s">
        <v>71</v>
      </c>
      <c r="C591" s="72" t="s">
        <v>82</v>
      </c>
      <c r="D591" s="78">
        <f>D589-D590</f>
        <v>0</v>
      </c>
    </row>
    <row r="592" spans="1:4" x14ac:dyDescent="0.45">
      <c r="A592" s="36"/>
      <c r="B592" s="36" t="s">
        <v>71</v>
      </c>
      <c r="C592" s="72" t="s">
        <v>83</v>
      </c>
      <c r="D592" s="78">
        <f>D588+D591</f>
        <v>-43000</v>
      </c>
    </row>
    <row r="593" spans="1:4" s="114" customFormat="1" x14ac:dyDescent="0.45">
      <c r="A593" s="38"/>
      <c r="B593" s="38"/>
      <c r="C593" s="82"/>
      <c r="D593" s="83"/>
    </row>
    <row r="594" spans="1:4" s="114" customFormat="1" x14ac:dyDescent="0.45">
      <c r="A594" s="38"/>
      <c r="B594" s="38"/>
      <c r="C594" s="82"/>
      <c r="D594" s="83"/>
    </row>
    <row r="595" spans="1:4" s="114" customFormat="1" x14ac:dyDescent="0.45">
      <c r="A595" s="121" t="s">
        <v>91</v>
      </c>
      <c r="B595" s="119">
        <v>100000</v>
      </c>
      <c r="C595" s="119" t="s">
        <v>88</v>
      </c>
      <c r="D595" s="121"/>
    </row>
    <row r="596" spans="1:4" s="114" customFormat="1" x14ac:dyDescent="0.45">
      <c r="A596" s="121" t="s">
        <v>92</v>
      </c>
      <c r="B596" s="119">
        <v>9000</v>
      </c>
      <c r="C596" s="119" t="s">
        <v>129</v>
      </c>
      <c r="D596" s="121"/>
    </row>
    <row r="597" spans="1:4" s="114" customFormat="1" x14ac:dyDescent="0.45">
      <c r="A597" s="121" t="s">
        <v>90</v>
      </c>
      <c r="B597" s="119">
        <v>9100</v>
      </c>
      <c r="C597" s="119" t="s">
        <v>129</v>
      </c>
      <c r="D597" s="121"/>
    </row>
    <row r="598" spans="1:4" s="114" customFormat="1" x14ac:dyDescent="0.45">
      <c r="A598" s="121" t="s">
        <v>93</v>
      </c>
      <c r="B598" s="119" t="s">
        <v>130</v>
      </c>
      <c r="C598" s="195" t="s">
        <v>290</v>
      </c>
      <c r="D598" s="121"/>
    </row>
    <row r="599" spans="1:4" s="114" customFormat="1" x14ac:dyDescent="0.45">
      <c r="A599" s="121" t="s">
        <v>94</v>
      </c>
      <c r="B599" s="119"/>
      <c r="C599" s="119" t="s">
        <v>85</v>
      </c>
      <c r="D599" s="121" t="s">
        <v>258</v>
      </c>
    </row>
    <row r="600" spans="1:4" s="114" customFormat="1" x14ac:dyDescent="0.45">
      <c r="A600" s="121"/>
      <c r="B600" s="121" t="s">
        <v>70</v>
      </c>
      <c r="C600" s="119" t="s">
        <v>99</v>
      </c>
      <c r="D600" s="120">
        <v>20000</v>
      </c>
    </row>
    <row r="601" spans="1:4" s="114" customFormat="1" x14ac:dyDescent="0.45">
      <c r="A601" s="121"/>
      <c r="B601" s="121" t="s">
        <v>72</v>
      </c>
      <c r="C601" s="119" t="s">
        <v>100</v>
      </c>
      <c r="D601" s="120">
        <v>20000</v>
      </c>
    </row>
    <row r="602" spans="1:4" s="114" customFormat="1" x14ac:dyDescent="0.45">
      <c r="A602" s="115"/>
      <c r="B602" s="115" t="s">
        <v>71</v>
      </c>
      <c r="C602" s="116" t="s">
        <v>79</v>
      </c>
      <c r="D602" s="117">
        <f>D600-D601</f>
        <v>0</v>
      </c>
    </row>
    <row r="603" spans="1:4" s="114" customFormat="1" x14ac:dyDescent="0.45">
      <c r="A603" s="115"/>
      <c r="B603" s="115" t="s">
        <v>70</v>
      </c>
      <c r="C603" s="116" t="s">
        <v>80</v>
      </c>
      <c r="D603" s="117">
        <v>0</v>
      </c>
    </row>
    <row r="604" spans="1:4" s="114" customFormat="1" x14ac:dyDescent="0.45">
      <c r="A604" s="115"/>
      <c r="B604" s="115" t="s">
        <v>72</v>
      </c>
      <c r="C604" s="116" t="s">
        <v>81</v>
      </c>
      <c r="D604" s="117">
        <v>0</v>
      </c>
    </row>
    <row r="605" spans="1:4" s="114" customFormat="1" x14ac:dyDescent="0.45">
      <c r="A605" s="115"/>
      <c r="B605" s="115" t="s">
        <v>71</v>
      </c>
      <c r="C605" s="116" t="s">
        <v>82</v>
      </c>
      <c r="D605" s="117">
        <f>D603-D604</f>
        <v>0</v>
      </c>
    </row>
    <row r="606" spans="1:4" s="114" customFormat="1" x14ac:dyDescent="0.45">
      <c r="A606" s="115"/>
      <c r="B606" s="115" t="s">
        <v>71</v>
      </c>
      <c r="C606" s="116" t="s">
        <v>83</v>
      </c>
      <c r="D606" s="117">
        <f>D602+D605</f>
        <v>0</v>
      </c>
    </row>
    <row r="609" spans="1:4" x14ac:dyDescent="0.45">
      <c r="A609" s="36" t="s">
        <v>91</v>
      </c>
      <c r="B609" s="72">
        <v>100000</v>
      </c>
      <c r="C609" s="72" t="s">
        <v>88</v>
      </c>
      <c r="D609" s="36"/>
    </row>
    <row r="610" spans="1:4" x14ac:dyDescent="0.45">
      <c r="A610" s="36" t="s">
        <v>92</v>
      </c>
      <c r="B610" s="72">
        <v>9000</v>
      </c>
      <c r="C610" s="72" t="s">
        <v>129</v>
      </c>
      <c r="D610" s="36"/>
    </row>
    <row r="611" spans="1:4" x14ac:dyDescent="0.45">
      <c r="A611" s="36" t="s">
        <v>90</v>
      </c>
      <c r="B611" s="72">
        <v>9100</v>
      </c>
      <c r="C611" s="72" t="s">
        <v>129</v>
      </c>
      <c r="D611" s="36"/>
    </row>
    <row r="612" spans="1:4" x14ac:dyDescent="0.45">
      <c r="A612" s="36" t="s">
        <v>93</v>
      </c>
      <c r="B612" s="72" t="s">
        <v>131</v>
      </c>
      <c r="C612" s="183" t="s">
        <v>21</v>
      </c>
      <c r="D612" s="121"/>
    </row>
    <row r="613" spans="1:4" x14ac:dyDescent="0.45">
      <c r="A613" s="36" t="s">
        <v>94</v>
      </c>
      <c r="B613" s="72"/>
      <c r="C613" s="119" t="s">
        <v>85</v>
      </c>
      <c r="D613" s="121" t="s">
        <v>258</v>
      </c>
    </row>
    <row r="614" spans="1:4" x14ac:dyDescent="0.45">
      <c r="A614" s="36"/>
      <c r="B614" s="36" t="s">
        <v>70</v>
      </c>
      <c r="C614" s="119" t="s">
        <v>99</v>
      </c>
      <c r="D614" s="120">
        <v>0</v>
      </c>
    </row>
    <row r="615" spans="1:4" x14ac:dyDescent="0.45">
      <c r="A615" s="36"/>
      <c r="B615" s="36" t="s">
        <v>72</v>
      </c>
      <c r="C615" s="119" t="s">
        <v>100</v>
      </c>
      <c r="D615" s="120">
        <v>30000</v>
      </c>
    </row>
    <row r="616" spans="1:4" x14ac:dyDescent="0.45">
      <c r="A616" s="36"/>
      <c r="B616" s="36" t="s">
        <v>71</v>
      </c>
      <c r="C616" s="119" t="s">
        <v>79</v>
      </c>
      <c r="D616" s="120">
        <f>D614-D615</f>
        <v>-30000</v>
      </c>
    </row>
    <row r="617" spans="1:4" x14ac:dyDescent="0.45">
      <c r="A617" s="36"/>
      <c r="B617" s="36" t="s">
        <v>70</v>
      </c>
      <c r="C617" s="119" t="s">
        <v>80</v>
      </c>
      <c r="D617" s="120">
        <v>0</v>
      </c>
    </row>
    <row r="618" spans="1:4" x14ac:dyDescent="0.45">
      <c r="A618" s="36"/>
      <c r="B618" s="36" t="s">
        <v>72</v>
      </c>
      <c r="C618" s="119" t="s">
        <v>81</v>
      </c>
      <c r="D618" s="120">
        <v>0</v>
      </c>
    </row>
    <row r="619" spans="1:4" x14ac:dyDescent="0.45">
      <c r="A619" s="36"/>
      <c r="B619" s="36" t="s">
        <v>71</v>
      </c>
      <c r="C619" s="119" t="s">
        <v>82</v>
      </c>
      <c r="D619" s="120">
        <f>D617-D618</f>
        <v>0</v>
      </c>
    </row>
    <row r="620" spans="1:4" x14ac:dyDescent="0.45">
      <c r="A620" s="36"/>
      <c r="B620" s="36" t="s">
        <v>71</v>
      </c>
      <c r="C620" s="119" t="s">
        <v>83</v>
      </c>
      <c r="D620" s="120">
        <f>D616+D619</f>
        <v>-30000</v>
      </c>
    </row>
    <row r="621" spans="1:4" x14ac:dyDescent="0.45">
      <c r="C621" s="153"/>
      <c r="D621" s="153"/>
    </row>
    <row r="622" spans="1:4" x14ac:dyDescent="0.45">
      <c r="C622" s="153"/>
      <c r="D622" s="153"/>
    </row>
    <row r="623" spans="1:4" x14ac:dyDescent="0.45">
      <c r="A623" s="36" t="s">
        <v>91</v>
      </c>
      <c r="B623" s="72">
        <v>100000</v>
      </c>
      <c r="C623" s="119" t="s">
        <v>88</v>
      </c>
      <c r="D623" s="121"/>
    </row>
    <row r="624" spans="1:4" x14ac:dyDescent="0.45">
      <c r="A624" s="36" t="s">
        <v>92</v>
      </c>
      <c r="B624" s="72">
        <v>9000</v>
      </c>
      <c r="C624" s="119" t="s">
        <v>129</v>
      </c>
      <c r="D624" s="121"/>
    </row>
    <row r="625" spans="1:4" x14ac:dyDescent="0.45">
      <c r="A625" s="36" t="s">
        <v>90</v>
      </c>
      <c r="B625" s="72">
        <v>9100</v>
      </c>
      <c r="C625" s="119" t="s">
        <v>129</v>
      </c>
      <c r="D625" s="121"/>
    </row>
    <row r="626" spans="1:4" x14ac:dyDescent="0.45">
      <c r="A626" s="36" t="s">
        <v>93</v>
      </c>
      <c r="B626" s="72" t="s">
        <v>132</v>
      </c>
      <c r="C626" s="183" t="s">
        <v>188</v>
      </c>
      <c r="D626" s="121"/>
    </row>
    <row r="627" spans="1:4" x14ac:dyDescent="0.45">
      <c r="A627" s="36" t="s">
        <v>94</v>
      </c>
      <c r="B627" s="72"/>
      <c r="C627" s="119" t="s">
        <v>85</v>
      </c>
      <c r="D627" s="121" t="s">
        <v>258</v>
      </c>
    </row>
    <row r="628" spans="1:4" x14ac:dyDescent="0.45">
      <c r="A628" s="36"/>
      <c r="B628" s="36" t="s">
        <v>70</v>
      </c>
      <c r="C628" s="119" t="s">
        <v>99</v>
      </c>
      <c r="D628" s="120">
        <v>0</v>
      </c>
    </row>
    <row r="629" spans="1:4" x14ac:dyDescent="0.45">
      <c r="A629" s="36"/>
      <c r="B629" s="36" t="s">
        <v>72</v>
      </c>
      <c r="C629" s="119" t="s">
        <v>100</v>
      </c>
      <c r="D629" s="120">
        <v>5400</v>
      </c>
    </row>
    <row r="630" spans="1:4" x14ac:dyDescent="0.45">
      <c r="A630" s="36"/>
      <c r="B630" s="36" t="s">
        <v>71</v>
      </c>
      <c r="C630" s="119" t="s">
        <v>79</v>
      </c>
      <c r="D630" s="120">
        <f>D628-D629</f>
        <v>-5400</v>
      </c>
    </row>
    <row r="631" spans="1:4" x14ac:dyDescent="0.45">
      <c r="A631" s="36"/>
      <c r="B631" s="36" t="s">
        <v>70</v>
      </c>
      <c r="C631" s="72" t="s">
        <v>80</v>
      </c>
      <c r="D631" s="78">
        <v>0</v>
      </c>
    </row>
    <row r="632" spans="1:4" x14ac:dyDescent="0.45">
      <c r="A632" s="36"/>
      <c r="B632" s="36" t="s">
        <v>72</v>
      </c>
      <c r="C632" s="72" t="s">
        <v>81</v>
      </c>
      <c r="D632" s="78">
        <v>0</v>
      </c>
    </row>
    <row r="633" spans="1:4" x14ac:dyDescent="0.45">
      <c r="A633" s="36"/>
      <c r="B633" s="36" t="s">
        <v>71</v>
      </c>
      <c r="C633" s="72" t="s">
        <v>82</v>
      </c>
      <c r="D633" s="78">
        <f>D631-D632</f>
        <v>0</v>
      </c>
    </row>
    <row r="634" spans="1:4" x14ac:dyDescent="0.45">
      <c r="A634" s="36"/>
      <c r="B634" s="36" t="s">
        <v>71</v>
      </c>
      <c r="C634" s="72" t="s">
        <v>83</v>
      </c>
      <c r="D634" s="78">
        <f>D630+D633</f>
        <v>-5400</v>
      </c>
    </row>
    <row r="635" spans="1:4" ht="23.25" x14ac:dyDescent="0.7">
      <c r="A635" s="243" t="s">
        <v>204</v>
      </c>
      <c r="B635" s="243"/>
      <c r="C635" s="243"/>
      <c r="D635" s="243"/>
    </row>
    <row r="639" spans="1:4" x14ac:dyDescent="0.45">
      <c r="A639" s="36" t="s">
        <v>91</v>
      </c>
      <c r="B639" s="72">
        <v>100000</v>
      </c>
      <c r="C639" s="72" t="s">
        <v>88</v>
      </c>
      <c r="D639" s="36" t="s">
        <v>146</v>
      </c>
    </row>
    <row r="640" spans="1:4" x14ac:dyDescent="0.45">
      <c r="A640" s="36" t="s">
        <v>92</v>
      </c>
      <c r="B640" s="72">
        <v>10000</v>
      </c>
      <c r="C640" s="72" t="s">
        <v>254</v>
      </c>
      <c r="D640" s="36" t="s">
        <v>147</v>
      </c>
    </row>
    <row r="641" spans="1:4" x14ac:dyDescent="0.45">
      <c r="A641" s="36" t="s">
        <v>90</v>
      </c>
      <c r="B641" s="72">
        <v>10100</v>
      </c>
      <c r="C641" s="72" t="s">
        <v>255</v>
      </c>
      <c r="D641" s="36"/>
    </row>
    <row r="642" spans="1:4" x14ac:dyDescent="0.45">
      <c r="A642" s="36" t="s">
        <v>93</v>
      </c>
      <c r="B642" s="72" t="s">
        <v>133</v>
      </c>
      <c r="C642" s="113" t="s">
        <v>274</v>
      </c>
      <c r="D642" s="36"/>
    </row>
    <row r="643" spans="1:4" x14ac:dyDescent="0.45">
      <c r="A643" s="121" t="s">
        <v>94</v>
      </c>
      <c r="B643" s="119"/>
      <c r="C643" s="119" t="s">
        <v>85</v>
      </c>
      <c r="D643" s="121" t="s">
        <v>258</v>
      </c>
    </row>
    <row r="644" spans="1:4" x14ac:dyDescent="0.45">
      <c r="A644" s="121"/>
      <c r="B644" s="121" t="s">
        <v>70</v>
      </c>
      <c r="C644" s="119" t="s">
        <v>99</v>
      </c>
      <c r="D644" s="120">
        <v>0</v>
      </c>
    </row>
    <row r="645" spans="1:4" x14ac:dyDescent="0.45">
      <c r="A645" s="121"/>
      <c r="B645" s="121" t="s">
        <v>72</v>
      </c>
      <c r="C645" s="119" t="s">
        <v>100</v>
      </c>
      <c r="D645" s="120">
        <v>7000</v>
      </c>
    </row>
    <row r="646" spans="1:4" x14ac:dyDescent="0.45">
      <c r="A646" s="121"/>
      <c r="B646" s="121" t="s">
        <v>71</v>
      </c>
      <c r="C646" s="119" t="s">
        <v>79</v>
      </c>
      <c r="D646" s="120">
        <f>D644-D645</f>
        <v>-7000</v>
      </c>
    </row>
    <row r="647" spans="1:4" x14ac:dyDescent="0.45">
      <c r="A647" s="121"/>
      <c r="B647" s="121" t="s">
        <v>70</v>
      </c>
      <c r="C647" s="119" t="s">
        <v>80</v>
      </c>
      <c r="D647" s="120">
        <v>0</v>
      </c>
    </row>
    <row r="648" spans="1:4" x14ac:dyDescent="0.45">
      <c r="A648" s="121"/>
      <c r="B648" s="121" t="s">
        <v>72</v>
      </c>
      <c r="C648" s="119" t="s">
        <v>81</v>
      </c>
      <c r="D648" s="120">
        <v>0</v>
      </c>
    </row>
    <row r="649" spans="1:4" x14ac:dyDescent="0.45">
      <c r="A649" s="121"/>
      <c r="B649" s="121" t="s">
        <v>71</v>
      </c>
      <c r="C649" s="119" t="s">
        <v>82</v>
      </c>
      <c r="D649" s="120">
        <v>0</v>
      </c>
    </row>
    <row r="650" spans="1:4" x14ac:dyDescent="0.45">
      <c r="A650" s="121"/>
      <c r="B650" s="121" t="s">
        <v>71</v>
      </c>
      <c r="C650" s="119" t="s">
        <v>83</v>
      </c>
      <c r="D650" s="120">
        <f>D646+D649</f>
        <v>-7000</v>
      </c>
    </row>
    <row r="651" spans="1:4" ht="23.25" x14ac:dyDescent="0.7">
      <c r="A651" s="244" t="s">
        <v>205</v>
      </c>
      <c r="B651" s="244"/>
      <c r="C651" s="244"/>
      <c r="D651" s="244"/>
    </row>
    <row r="652" spans="1:4" x14ac:dyDescent="0.45">
      <c r="A652" s="153"/>
      <c r="B652" s="153"/>
      <c r="C652" s="153"/>
      <c r="D652" s="153"/>
    </row>
    <row r="653" spans="1:4" x14ac:dyDescent="0.45">
      <c r="A653" s="121" t="s">
        <v>91</v>
      </c>
      <c r="B653" s="119">
        <v>200000</v>
      </c>
      <c r="C653" s="119" t="s">
        <v>134</v>
      </c>
      <c r="D653" s="121"/>
    </row>
    <row r="654" spans="1:4" x14ac:dyDescent="0.45">
      <c r="A654" s="121" t="s">
        <v>92</v>
      </c>
      <c r="B654" s="119">
        <v>20000</v>
      </c>
      <c r="C654" s="119" t="s">
        <v>135</v>
      </c>
      <c r="D654" s="121"/>
    </row>
    <row r="655" spans="1:4" x14ac:dyDescent="0.45">
      <c r="A655" s="121" t="s">
        <v>90</v>
      </c>
      <c r="B655" s="119">
        <v>20100</v>
      </c>
      <c r="C655" s="119" t="s">
        <v>135</v>
      </c>
      <c r="D655" s="121"/>
    </row>
    <row r="656" spans="1:4" x14ac:dyDescent="0.45">
      <c r="A656" s="121" t="s">
        <v>93</v>
      </c>
      <c r="B656" s="119" t="s">
        <v>136</v>
      </c>
      <c r="C656" s="183" t="s">
        <v>189</v>
      </c>
      <c r="D656" s="121"/>
    </row>
    <row r="657" spans="1:4" x14ac:dyDescent="0.45">
      <c r="A657" s="121" t="s">
        <v>94</v>
      </c>
      <c r="B657" s="119"/>
      <c r="C657" s="119" t="s">
        <v>85</v>
      </c>
      <c r="D657" s="121" t="s">
        <v>258</v>
      </c>
    </row>
    <row r="658" spans="1:4" x14ac:dyDescent="0.45">
      <c r="A658" s="121"/>
      <c r="B658" s="121" t="s">
        <v>70</v>
      </c>
      <c r="C658" s="119" t="s">
        <v>137</v>
      </c>
      <c r="D658" s="120">
        <f>'Kalkulation Studierende'!D19</f>
        <v>7135734.9399999995</v>
      </c>
    </row>
    <row r="659" spans="1:4" x14ac:dyDescent="0.45">
      <c r="A659" s="121"/>
      <c r="B659" s="121" t="s">
        <v>70</v>
      </c>
      <c r="C659" s="119" t="s">
        <v>139</v>
      </c>
      <c r="D659" s="120">
        <f>'Kalkulation Studierende'!D15*'Kalkulation Studierende'!B15</f>
        <v>1868032.5</v>
      </c>
    </row>
    <row r="660" spans="1:4" x14ac:dyDescent="0.45">
      <c r="A660" s="121"/>
      <c r="B660" s="121" t="s">
        <v>72</v>
      </c>
      <c r="C660" s="119" t="s">
        <v>138</v>
      </c>
      <c r="D660" s="120">
        <f>'Kalkulation Studierende'!D19-100000</f>
        <v>7035734.9399999995</v>
      </c>
    </row>
    <row r="661" spans="1:4" x14ac:dyDescent="0.45">
      <c r="A661" s="36"/>
      <c r="B661" s="36" t="s">
        <v>72</v>
      </c>
      <c r="C661" s="72" t="s">
        <v>16</v>
      </c>
      <c r="D661" s="78">
        <v>100000</v>
      </c>
    </row>
    <row r="662" spans="1:4" x14ac:dyDescent="0.45">
      <c r="A662" s="36"/>
      <c r="B662" s="36" t="s">
        <v>72</v>
      </c>
      <c r="C662" s="72" t="s">
        <v>139</v>
      </c>
      <c r="D662" s="78">
        <f>'Kalkulation Studierende'!D15*'Kalkulation Studierende'!B15</f>
        <v>1868032.5</v>
      </c>
    </row>
    <row r="663" spans="1:4" x14ac:dyDescent="0.45">
      <c r="A663" s="36"/>
      <c r="B663" s="36" t="s">
        <v>71</v>
      </c>
      <c r="C663" s="72" t="s">
        <v>79</v>
      </c>
      <c r="D663" s="78">
        <f>D658-SUM(D660:D661)</f>
        <v>0</v>
      </c>
    </row>
    <row r="664" spans="1:4" x14ac:dyDescent="0.45">
      <c r="A664" s="36"/>
      <c r="B664" s="36" t="s">
        <v>70</v>
      </c>
      <c r="C664" s="72" t="s">
        <v>80</v>
      </c>
      <c r="D664" s="78">
        <v>0</v>
      </c>
    </row>
    <row r="665" spans="1:4" x14ac:dyDescent="0.45">
      <c r="A665" s="36"/>
      <c r="B665" s="36" t="s">
        <v>72</v>
      </c>
      <c r="C665" s="72" t="s">
        <v>81</v>
      </c>
      <c r="D665" s="78"/>
    </row>
    <row r="666" spans="1:4" x14ac:dyDescent="0.45">
      <c r="A666" s="36"/>
      <c r="B666" s="36" t="s">
        <v>71</v>
      </c>
      <c r="C666" s="72" t="s">
        <v>82</v>
      </c>
      <c r="D666" s="139">
        <f>D664-D665</f>
        <v>0</v>
      </c>
    </row>
    <row r="667" spans="1:4" x14ac:dyDescent="0.45">
      <c r="A667" s="36"/>
      <c r="B667" s="36" t="s">
        <v>71</v>
      </c>
      <c r="C667" s="72" t="s">
        <v>83</v>
      </c>
      <c r="D667" s="139">
        <f>D663+D666</f>
        <v>0</v>
      </c>
    </row>
    <row r="669" spans="1:4" x14ac:dyDescent="0.45">
      <c r="A669" s="36" t="s">
        <v>91</v>
      </c>
      <c r="B669" s="72">
        <v>200000</v>
      </c>
      <c r="C669" s="72" t="s">
        <v>134</v>
      </c>
      <c r="D669" s="36"/>
    </row>
    <row r="670" spans="1:4" x14ac:dyDescent="0.45">
      <c r="A670" s="36" t="s">
        <v>92</v>
      </c>
      <c r="B670" s="72">
        <v>20000</v>
      </c>
      <c r="C670" s="72" t="s">
        <v>135</v>
      </c>
      <c r="D670" s="36"/>
    </row>
    <row r="671" spans="1:4" x14ac:dyDescent="0.45">
      <c r="A671" s="36" t="s">
        <v>90</v>
      </c>
      <c r="B671" s="72">
        <v>20100</v>
      </c>
      <c r="C671" s="119" t="s">
        <v>135</v>
      </c>
      <c r="D671" s="121"/>
    </row>
    <row r="672" spans="1:4" x14ac:dyDescent="0.45">
      <c r="A672" s="36" t="s">
        <v>93</v>
      </c>
      <c r="B672" s="72" t="s">
        <v>140</v>
      </c>
      <c r="C672" s="183" t="s">
        <v>190</v>
      </c>
      <c r="D672" s="121"/>
    </row>
    <row r="673" spans="1:4" x14ac:dyDescent="0.45">
      <c r="A673" s="36" t="s">
        <v>94</v>
      </c>
      <c r="B673" s="72"/>
      <c r="C673" s="119" t="s">
        <v>85</v>
      </c>
      <c r="D673" s="121" t="s">
        <v>258</v>
      </c>
    </row>
    <row r="674" spans="1:4" x14ac:dyDescent="0.45">
      <c r="A674" s="36"/>
      <c r="B674" s="36" t="s">
        <v>70</v>
      </c>
      <c r="C674" s="119" t="s">
        <v>99</v>
      </c>
      <c r="D674" s="120">
        <f>'Kalkulation Studierende'!E19</f>
        <v>81898.5</v>
      </c>
    </row>
    <row r="675" spans="1:4" x14ac:dyDescent="0.45">
      <c r="A675" s="36"/>
      <c r="B675" s="36" t="s">
        <v>72</v>
      </c>
      <c r="C675" s="119" t="s">
        <v>100</v>
      </c>
      <c r="D675" s="120">
        <f>'Kalkulation Studierende'!E19</f>
        <v>81898.5</v>
      </c>
    </row>
    <row r="676" spans="1:4" x14ac:dyDescent="0.45">
      <c r="A676" s="36"/>
      <c r="B676" s="36" t="s">
        <v>71</v>
      </c>
      <c r="C676" s="119" t="s">
        <v>79</v>
      </c>
      <c r="D676" s="120">
        <f>D674-D675</f>
        <v>0</v>
      </c>
    </row>
    <row r="677" spans="1:4" x14ac:dyDescent="0.45">
      <c r="A677" s="36"/>
      <c r="B677" s="36" t="s">
        <v>70</v>
      </c>
      <c r="C677" s="119" t="s">
        <v>80</v>
      </c>
      <c r="D677" s="120">
        <v>0</v>
      </c>
    </row>
    <row r="678" spans="1:4" x14ac:dyDescent="0.45">
      <c r="A678" s="36"/>
      <c r="B678" s="36" t="s">
        <v>72</v>
      </c>
      <c r="C678" s="119" t="s">
        <v>81</v>
      </c>
      <c r="D678" s="120">
        <v>0</v>
      </c>
    </row>
    <row r="679" spans="1:4" x14ac:dyDescent="0.45">
      <c r="A679" s="36"/>
      <c r="B679" s="36" t="s">
        <v>71</v>
      </c>
      <c r="C679" s="119" t="s">
        <v>82</v>
      </c>
      <c r="D679" s="120">
        <v>0</v>
      </c>
    </row>
    <row r="680" spans="1:4" x14ac:dyDescent="0.45">
      <c r="A680" s="36"/>
      <c r="B680" s="36" t="s">
        <v>71</v>
      </c>
      <c r="C680" s="119" t="s">
        <v>83</v>
      </c>
      <c r="D680" s="120">
        <f>D676+D679</f>
        <v>0</v>
      </c>
    </row>
    <row r="681" spans="1:4" x14ac:dyDescent="0.45">
      <c r="C681" s="153"/>
      <c r="D681" s="153"/>
    </row>
    <row r="682" spans="1:4" x14ac:dyDescent="0.45">
      <c r="C682" s="153"/>
      <c r="D682" s="153"/>
    </row>
    <row r="683" spans="1:4" x14ac:dyDescent="0.45">
      <c r="A683" s="36" t="s">
        <v>91</v>
      </c>
      <c r="B683" s="72">
        <v>200000</v>
      </c>
      <c r="C683" s="119" t="s">
        <v>134</v>
      </c>
      <c r="D683" s="121"/>
    </row>
    <row r="684" spans="1:4" x14ac:dyDescent="0.45">
      <c r="A684" s="36" t="s">
        <v>92</v>
      </c>
      <c r="B684" s="72">
        <v>20000</v>
      </c>
      <c r="C684" s="119" t="s">
        <v>135</v>
      </c>
      <c r="D684" s="121"/>
    </row>
    <row r="685" spans="1:4" x14ac:dyDescent="0.45">
      <c r="A685" s="36" t="s">
        <v>90</v>
      </c>
      <c r="B685" s="72">
        <v>20100</v>
      </c>
      <c r="C685" s="119" t="s">
        <v>135</v>
      </c>
      <c r="D685" s="121"/>
    </row>
    <row r="686" spans="1:4" x14ac:dyDescent="0.45">
      <c r="A686" s="36" t="s">
        <v>93</v>
      </c>
      <c r="B686" s="72" t="s">
        <v>141</v>
      </c>
      <c r="C686" s="183" t="s">
        <v>191</v>
      </c>
      <c r="D686" s="121"/>
    </row>
    <row r="687" spans="1:4" x14ac:dyDescent="0.45">
      <c r="A687" s="36" t="s">
        <v>94</v>
      </c>
      <c r="B687" s="72"/>
      <c r="C687" s="119" t="s">
        <v>85</v>
      </c>
      <c r="D687" s="121" t="s">
        <v>258</v>
      </c>
    </row>
    <row r="688" spans="1:4" x14ac:dyDescent="0.45">
      <c r="A688" s="36"/>
      <c r="B688" s="36" t="s">
        <v>70</v>
      </c>
      <c r="C688" s="119" t="s">
        <v>99</v>
      </c>
      <c r="D688" s="120">
        <f>'Kalkulation Studierende'!F19</f>
        <v>52400</v>
      </c>
    </row>
    <row r="689" spans="1:4" x14ac:dyDescent="0.45">
      <c r="A689" s="36"/>
      <c r="B689" s="36" t="s">
        <v>72</v>
      </c>
      <c r="C689" s="119" t="s">
        <v>100</v>
      </c>
      <c r="D689" s="120">
        <f>'Kalkulation Studierende'!F19</f>
        <v>52400</v>
      </c>
    </row>
    <row r="690" spans="1:4" x14ac:dyDescent="0.45">
      <c r="A690" s="36"/>
      <c r="B690" s="36" t="s">
        <v>71</v>
      </c>
      <c r="C690" s="119" t="s">
        <v>79</v>
      </c>
      <c r="D690" s="120">
        <f>D688-D689</f>
        <v>0</v>
      </c>
    </row>
    <row r="691" spans="1:4" x14ac:dyDescent="0.45">
      <c r="A691" s="36"/>
      <c r="B691" s="36" t="s">
        <v>70</v>
      </c>
      <c r="C691" s="119" t="s">
        <v>80</v>
      </c>
      <c r="D691" s="120">
        <v>0</v>
      </c>
    </row>
    <row r="692" spans="1:4" x14ac:dyDescent="0.45">
      <c r="A692" s="36"/>
      <c r="B692" s="36" t="s">
        <v>72</v>
      </c>
      <c r="C692" s="119" t="s">
        <v>81</v>
      </c>
      <c r="D692" s="120">
        <v>0</v>
      </c>
    </row>
    <row r="693" spans="1:4" x14ac:dyDescent="0.45">
      <c r="A693" s="36"/>
      <c r="B693" s="36" t="s">
        <v>71</v>
      </c>
      <c r="C693" s="119" t="s">
        <v>82</v>
      </c>
      <c r="D693" s="120">
        <v>0</v>
      </c>
    </row>
    <row r="694" spans="1:4" x14ac:dyDescent="0.45">
      <c r="A694" s="36"/>
      <c r="B694" s="36" t="s">
        <v>71</v>
      </c>
      <c r="C694" s="119" t="s">
        <v>83</v>
      </c>
      <c r="D694" s="120">
        <f>D690+D693</f>
        <v>0</v>
      </c>
    </row>
    <row r="695" spans="1:4" x14ac:dyDescent="0.45">
      <c r="C695" s="153"/>
      <c r="D695" s="153"/>
    </row>
    <row r="696" spans="1:4" x14ac:dyDescent="0.45">
      <c r="C696" s="153"/>
      <c r="D696" s="153"/>
    </row>
    <row r="697" spans="1:4" x14ac:dyDescent="0.45">
      <c r="A697" s="115" t="s">
        <v>91</v>
      </c>
      <c r="B697" s="116">
        <v>200000</v>
      </c>
      <c r="C697" s="119" t="s">
        <v>134</v>
      </c>
      <c r="D697" s="121"/>
    </row>
    <row r="698" spans="1:4" x14ac:dyDescent="0.45">
      <c r="A698" s="115" t="s">
        <v>92</v>
      </c>
      <c r="B698" s="116">
        <v>20000</v>
      </c>
      <c r="C698" s="119" t="s">
        <v>135</v>
      </c>
      <c r="D698" s="121"/>
    </row>
    <row r="699" spans="1:4" x14ac:dyDescent="0.45">
      <c r="A699" s="115" t="s">
        <v>90</v>
      </c>
      <c r="B699" s="116">
        <v>20100</v>
      </c>
      <c r="C699" s="119" t="s">
        <v>135</v>
      </c>
      <c r="D699" s="121"/>
    </row>
    <row r="700" spans="1:4" x14ac:dyDescent="0.45">
      <c r="A700" s="115" t="s">
        <v>93</v>
      </c>
      <c r="B700" s="116" t="s">
        <v>141</v>
      </c>
      <c r="C700" s="183" t="s">
        <v>249</v>
      </c>
      <c r="D700" s="121"/>
    </row>
    <row r="701" spans="1:4" x14ac:dyDescent="0.45">
      <c r="A701" s="115" t="s">
        <v>94</v>
      </c>
      <c r="B701" s="116"/>
      <c r="C701" s="119" t="s">
        <v>85</v>
      </c>
      <c r="D701" s="121" t="s">
        <v>258</v>
      </c>
    </row>
    <row r="702" spans="1:4" x14ac:dyDescent="0.45">
      <c r="A702" s="115"/>
      <c r="B702" s="115" t="s">
        <v>70</v>
      </c>
      <c r="C702" s="119" t="s">
        <v>99</v>
      </c>
      <c r="D702" s="120">
        <f>'Kalkulation Studierende'!H19</f>
        <v>54599</v>
      </c>
    </row>
    <row r="703" spans="1:4" x14ac:dyDescent="0.45">
      <c r="A703" s="115"/>
      <c r="B703" s="115" t="s">
        <v>72</v>
      </c>
      <c r="C703" s="116" t="s">
        <v>100</v>
      </c>
      <c r="D703" s="117">
        <f>D702</f>
        <v>54599</v>
      </c>
    </row>
    <row r="704" spans="1:4" x14ac:dyDescent="0.45">
      <c r="A704" s="115"/>
      <c r="B704" s="115" t="s">
        <v>71</v>
      </c>
      <c r="C704" s="116" t="s">
        <v>79</v>
      </c>
      <c r="D704" s="117">
        <f>D702-D703</f>
        <v>0</v>
      </c>
    </row>
    <row r="705" spans="1:4" x14ac:dyDescent="0.45">
      <c r="A705" s="115"/>
      <c r="B705" s="115" t="s">
        <v>70</v>
      </c>
      <c r="C705" s="116" t="s">
        <v>80</v>
      </c>
      <c r="D705" s="117">
        <v>0</v>
      </c>
    </row>
    <row r="706" spans="1:4" x14ac:dyDescent="0.45">
      <c r="A706" s="115"/>
      <c r="B706" s="115" t="s">
        <v>72</v>
      </c>
      <c r="C706" s="116" t="s">
        <v>81</v>
      </c>
      <c r="D706" s="117">
        <v>0</v>
      </c>
    </row>
    <row r="707" spans="1:4" x14ac:dyDescent="0.45">
      <c r="A707" s="115"/>
      <c r="B707" s="115" t="s">
        <v>71</v>
      </c>
      <c r="C707" s="116" t="s">
        <v>82</v>
      </c>
      <c r="D707" s="117">
        <v>0</v>
      </c>
    </row>
    <row r="708" spans="1:4" x14ac:dyDescent="0.45">
      <c r="A708" s="115"/>
      <c r="B708" s="115" t="s">
        <v>71</v>
      </c>
      <c r="C708" s="116" t="s">
        <v>83</v>
      </c>
      <c r="D708" s="117">
        <f>D704+D707</f>
        <v>0</v>
      </c>
    </row>
  </sheetData>
  <mergeCells count="23">
    <mergeCell ref="D496:D498"/>
    <mergeCell ref="A635:D635"/>
    <mergeCell ref="A651:D651"/>
    <mergeCell ref="A579:D579"/>
    <mergeCell ref="D539:D541"/>
    <mergeCell ref="D510:D512"/>
    <mergeCell ref="D524:D526"/>
    <mergeCell ref="D567:D569"/>
    <mergeCell ref="D553:D555"/>
    <mergeCell ref="D482:D484"/>
    <mergeCell ref="D468:D470"/>
    <mergeCell ref="A284:D284"/>
    <mergeCell ref="A340:D340"/>
    <mergeCell ref="A452:D452"/>
    <mergeCell ref="A1:D1"/>
    <mergeCell ref="A3:D3"/>
    <mergeCell ref="D257:D259"/>
    <mergeCell ref="A222:D222"/>
    <mergeCell ref="A47:D47"/>
    <mergeCell ref="A33:D33"/>
    <mergeCell ref="D225:D226"/>
    <mergeCell ref="D241:D242"/>
    <mergeCell ref="A2:D2"/>
  </mergeCells>
  <phoneticPr fontId="21" type="noConversion"/>
  <conditionalFormatting sqref="B4:B32 B34:B165 B652:B696 B709:B1048576 B285:B438 B192:B194 B452:B552 B607:B650 B566:B594 B206:B283">
    <cfRule type="cellIs" dxfId="21" priority="39" operator="equal">
      <formula>"+"</formula>
    </cfRule>
    <cfRule type="cellIs" dxfId="20" priority="40" operator="equal">
      <formula>"-"</formula>
    </cfRule>
  </conditionalFormatting>
  <conditionalFormatting sqref="B195:B205">
    <cfRule type="cellIs" dxfId="19" priority="19" operator="equal">
      <formula>"+"</formula>
    </cfRule>
    <cfRule type="cellIs" dxfId="18" priority="20" operator="equal">
      <formula>"-"</formula>
    </cfRule>
  </conditionalFormatting>
  <conditionalFormatting sqref="B697:B708">
    <cfRule type="cellIs" dxfId="17" priority="17" operator="equal">
      <formula>"+"</formula>
    </cfRule>
    <cfRule type="cellIs" dxfId="16" priority="18" operator="equal">
      <formula>"-"</formula>
    </cfRule>
  </conditionalFormatting>
  <conditionalFormatting sqref="B553:B565">
    <cfRule type="cellIs" dxfId="15" priority="15" operator="equal">
      <formula>"+"</formula>
    </cfRule>
    <cfRule type="cellIs" dxfId="14" priority="16" operator="equal">
      <formula>"-"</formula>
    </cfRule>
  </conditionalFormatting>
  <conditionalFormatting sqref="B166:B178">
    <cfRule type="cellIs" dxfId="13" priority="13" operator="equal">
      <formula>"+"</formula>
    </cfRule>
    <cfRule type="cellIs" dxfId="12" priority="14" operator="equal">
      <formula>"-"</formula>
    </cfRule>
  </conditionalFormatting>
  <conditionalFormatting sqref="B179:B191">
    <cfRule type="cellIs" dxfId="11" priority="11" operator="equal">
      <formula>"+"</formula>
    </cfRule>
    <cfRule type="cellIs" dxfId="10" priority="12" operator="equal">
      <formula>"-"</formula>
    </cfRule>
  </conditionalFormatting>
  <conditionalFormatting sqref="B439:B451">
    <cfRule type="cellIs" dxfId="9" priority="9" operator="equal">
      <formula>"+"</formula>
    </cfRule>
    <cfRule type="cellIs" dxfId="8" priority="10" operator="equal">
      <formula>"-"</formula>
    </cfRule>
  </conditionalFormatting>
  <conditionalFormatting sqref="B595:B606">
    <cfRule type="cellIs" dxfId="7" priority="7" operator="equal">
      <formula>"+"</formula>
    </cfRule>
    <cfRule type="cellIs" dxfId="6" priority="8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6" orientation="landscape" useFirstPageNumber="1" r:id="rId1"/>
  <headerFooter>
    <oddFooter>&amp;C&amp;P</oddFooter>
  </headerFooter>
  <rowBreaks count="16" manualBreakCount="16">
    <brk id="46" max="16383" man="1"/>
    <brk id="103" max="16383" man="1"/>
    <brk id="153" max="16383" man="1"/>
    <brk id="271" max="16383" man="1"/>
    <brk id="301" max="16383" man="1"/>
    <brk id="327" max="16383" man="1"/>
    <brk id="357" max="16383" man="1"/>
    <brk id="385" max="16383" man="1"/>
    <brk id="413" max="16383" man="1"/>
    <brk id="425" max="16383" man="1"/>
    <brk id="469" max="16383" man="1"/>
    <brk id="497" max="16383" man="1"/>
    <brk id="540" max="16383" man="1"/>
    <brk id="554" max="16383" man="1"/>
    <brk id="584" max="16383" man="1"/>
    <brk id="610" max="16383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view="pageLayout" workbookViewId="0">
      <selection activeCell="C11" sqref="C11"/>
    </sheetView>
  </sheetViews>
  <sheetFormatPr baseColWidth="10" defaultRowHeight="14.25" x14ac:dyDescent="0.45"/>
  <cols>
    <col min="1" max="1" width="18.3984375" customWidth="1"/>
    <col min="2" max="2" width="19.1328125" bestFit="1" customWidth="1"/>
    <col min="3" max="3" width="22.3984375" bestFit="1" customWidth="1"/>
    <col min="4" max="4" width="18.86328125" bestFit="1" customWidth="1"/>
    <col min="5" max="5" width="17.59765625" bestFit="1" customWidth="1"/>
    <col min="6" max="6" width="12.3984375" bestFit="1" customWidth="1"/>
    <col min="7" max="7" width="18.3984375" bestFit="1" customWidth="1"/>
    <col min="8" max="8" width="24" bestFit="1" customWidth="1"/>
  </cols>
  <sheetData>
    <row r="1" spans="1:8" x14ac:dyDescent="0.45">
      <c r="A1" s="110" t="s">
        <v>264</v>
      </c>
      <c r="G1" s="138"/>
    </row>
    <row r="2" spans="1:8" x14ac:dyDescent="0.45">
      <c r="B2" s="110" t="s">
        <v>0</v>
      </c>
      <c r="C2" s="110" t="s">
        <v>1</v>
      </c>
      <c r="D2" s="110" t="s">
        <v>2</v>
      </c>
      <c r="E2" s="110" t="s">
        <v>41</v>
      </c>
      <c r="F2" s="110" t="s">
        <v>61</v>
      </c>
      <c r="G2" s="110" t="s">
        <v>248</v>
      </c>
    </row>
    <row r="3" spans="1:8" x14ac:dyDescent="0.45">
      <c r="A3" s="114" t="s">
        <v>246</v>
      </c>
      <c r="B3" s="163">
        <v>8</v>
      </c>
      <c r="C3" s="164">
        <v>129.56</v>
      </c>
      <c r="D3" s="2">
        <v>1.5</v>
      </c>
      <c r="E3" s="2">
        <v>0</v>
      </c>
      <c r="F3" s="2">
        <v>0.79</v>
      </c>
      <c r="G3" s="2">
        <v>1</v>
      </c>
    </row>
    <row r="4" spans="1:8" x14ac:dyDescent="0.45">
      <c r="A4" s="114" t="s">
        <v>261</v>
      </c>
      <c r="B4" s="163">
        <v>8</v>
      </c>
      <c r="C4" s="164">
        <f>123.39+7.7</f>
        <v>131.09</v>
      </c>
      <c r="D4" s="2">
        <v>1.5</v>
      </c>
      <c r="E4" s="2">
        <v>2</v>
      </c>
      <c r="F4" s="2">
        <v>0.79</v>
      </c>
      <c r="G4" s="2">
        <v>1</v>
      </c>
    </row>
    <row r="5" spans="1:8" x14ac:dyDescent="0.45">
      <c r="A5" s="114" t="s">
        <v>262</v>
      </c>
      <c r="B5" s="163">
        <v>8</v>
      </c>
      <c r="C5" s="164">
        <f>123.39+7.7</f>
        <v>131.09</v>
      </c>
      <c r="D5" s="2">
        <v>1.5</v>
      </c>
      <c r="E5" s="2">
        <v>0</v>
      </c>
      <c r="F5" s="2">
        <v>0.79</v>
      </c>
      <c r="G5" s="2">
        <v>1</v>
      </c>
    </row>
    <row r="6" spans="1:8" x14ac:dyDescent="0.45">
      <c r="B6" s="165"/>
      <c r="C6" s="153"/>
      <c r="D6" s="2"/>
      <c r="E6" s="2"/>
      <c r="G6" s="138"/>
    </row>
    <row r="7" spans="1:8" x14ac:dyDescent="0.45">
      <c r="B7" s="153" t="s">
        <v>3</v>
      </c>
      <c r="C7" s="153"/>
      <c r="G7" s="138"/>
    </row>
    <row r="8" spans="1:8" x14ac:dyDescent="0.45">
      <c r="A8" s="114" t="s">
        <v>246</v>
      </c>
      <c r="B8" s="166">
        <v>28298</v>
      </c>
      <c r="C8" s="153"/>
    </row>
    <row r="9" spans="1:8" x14ac:dyDescent="0.45">
      <c r="A9" s="114" t="s">
        <v>261</v>
      </c>
      <c r="B9" s="166">
        <v>26200</v>
      </c>
      <c r="C9" s="153"/>
    </row>
    <row r="10" spans="1:8" x14ac:dyDescent="0.45">
      <c r="A10" s="114" t="s">
        <v>262</v>
      </c>
      <c r="B10" s="166">
        <v>28500</v>
      </c>
      <c r="C10" s="153"/>
    </row>
    <row r="11" spans="1:8" x14ac:dyDescent="0.45">
      <c r="H11" s="94"/>
    </row>
    <row r="12" spans="1:8" s="110" customFormat="1" x14ac:dyDescent="0.45">
      <c r="B12" s="110" t="s">
        <v>4</v>
      </c>
      <c r="C12" s="110" t="s">
        <v>5</v>
      </c>
      <c r="D12" s="110" t="s">
        <v>6</v>
      </c>
      <c r="E12" s="110" t="s">
        <v>7</v>
      </c>
      <c r="F12" s="110" t="s">
        <v>41</v>
      </c>
      <c r="G12" s="110" t="s">
        <v>61</v>
      </c>
      <c r="H12" s="110" t="s">
        <v>250</v>
      </c>
    </row>
    <row r="13" spans="1:8" x14ac:dyDescent="0.45">
      <c r="A13" s="114" t="s">
        <v>246</v>
      </c>
      <c r="B13" s="3">
        <v>0.5</v>
      </c>
      <c r="C13" s="1">
        <f>B3*$B8</f>
        <v>226384</v>
      </c>
      <c r="D13" s="1">
        <f>C3*$B8</f>
        <v>3666288.88</v>
      </c>
      <c r="E13" s="1">
        <f>D3*$B8</f>
        <v>42447</v>
      </c>
      <c r="F13" s="1">
        <f>E3*$B8</f>
        <v>0</v>
      </c>
      <c r="G13" s="1">
        <f>F3*$B8</f>
        <v>22355.420000000002</v>
      </c>
      <c r="H13" s="142">
        <f>G3*B8</f>
        <v>28298</v>
      </c>
    </row>
    <row r="14" spans="1:8" x14ac:dyDescent="0.45">
      <c r="A14" s="114" t="s">
        <v>261</v>
      </c>
      <c r="B14" s="3">
        <v>1</v>
      </c>
      <c r="C14" s="1">
        <f>B4*$B9</f>
        <v>209600</v>
      </c>
      <c r="D14" s="1">
        <f>C4*$B9</f>
        <v>3434558</v>
      </c>
      <c r="E14" s="1">
        <f t="shared" ref="D14:F15" si="0">D4*$B9</f>
        <v>39300</v>
      </c>
      <c r="F14" s="1">
        <f t="shared" si="0"/>
        <v>52400</v>
      </c>
      <c r="G14" s="1">
        <f>F4*$B9</f>
        <v>20698</v>
      </c>
      <c r="H14" s="142">
        <f>G4*B9</f>
        <v>26200</v>
      </c>
    </row>
    <row r="15" spans="1:8" x14ac:dyDescent="0.45">
      <c r="A15" s="114" t="s">
        <v>262</v>
      </c>
      <c r="B15" s="3">
        <v>0.5</v>
      </c>
      <c r="C15" s="1">
        <f>B5*$B10</f>
        <v>228000</v>
      </c>
      <c r="D15" s="1">
        <f t="shared" si="0"/>
        <v>3736065</v>
      </c>
      <c r="E15" s="1">
        <f t="shared" si="0"/>
        <v>42750</v>
      </c>
      <c r="F15" s="1">
        <f t="shared" si="0"/>
        <v>0</v>
      </c>
      <c r="G15" s="1">
        <f>F5*$B10</f>
        <v>22515</v>
      </c>
      <c r="H15" s="142">
        <f>G5*B10</f>
        <v>28500</v>
      </c>
    </row>
    <row r="16" spans="1:8" x14ac:dyDescent="0.45">
      <c r="B16" s="3"/>
      <c r="C16" s="165"/>
      <c r="D16" s="165"/>
      <c r="E16" s="165"/>
      <c r="F16" s="167"/>
      <c r="G16" s="153"/>
      <c r="H16" s="168"/>
    </row>
    <row r="17" spans="1:8" x14ac:dyDescent="0.45">
      <c r="B17" s="3"/>
      <c r="C17" s="165"/>
      <c r="D17" s="165"/>
      <c r="E17" s="165"/>
      <c r="F17" s="167"/>
      <c r="G17" s="153"/>
      <c r="H17" s="168"/>
    </row>
    <row r="18" spans="1:8" x14ac:dyDescent="0.45">
      <c r="C18" s="153"/>
      <c r="D18" s="153"/>
      <c r="E18" s="153"/>
      <c r="F18" s="153"/>
      <c r="G18" s="153"/>
      <c r="H18" s="168"/>
    </row>
    <row r="19" spans="1:8" x14ac:dyDescent="0.45">
      <c r="A19" s="114" t="s">
        <v>263</v>
      </c>
      <c r="B19" t="s">
        <v>8</v>
      </c>
      <c r="C19" s="169">
        <f>$B13*C13+$B14*C14+$B15*C15</f>
        <v>436792</v>
      </c>
      <c r="D19" s="169">
        <f>$B13*D13+$B14*D14+$B15*D15</f>
        <v>7135734.9399999995</v>
      </c>
      <c r="E19" s="169">
        <f>$B13*E13+$B14*E14+$B15*E15</f>
        <v>81898.5</v>
      </c>
      <c r="F19" s="169">
        <f>$B13*F13+$B14*F14+$B15*F15</f>
        <v>52400</v>
      </c>
      <c r="G19" s="169">
        <f>$B13*G13+$B14*G14+$B15*G15</f>
        <v>43133.21</v>
      </c>
      <c r="H19" s="170">
        <f>H13*B13+H14*B14+H15*B15</f>
        <v>54599</v>
      </c>
    </row>
    <row r="20" spans="1:8" x14ac:dyDescent="0.45">
      <c r="C20" s="153"/>
      <c r="D20" s="165"/>
      <c r="E20" s="153"/>
      <c r="F20" s="153"/>
      <c r="G20" s="153"/>
      <c r="H20" s="153"/>
    </row>
    <row r="21" spans="1:8" x14ac:dyDescent="0.45">
      <c r="C21" s="153"/>
      <c r="D21" s="153"/>
      <c r="E21" s="153"/>
      <c r="F21" s="153"/>
      <c r="G21" s="153"/>
      <c r="H21" s="153"/>
    </row>
    <row r="22" spans="1:8" x14ac:dyDescent="0.45">
      <c r="C22" s="153"/>
      <c r="D22" s="153"/>
      <c r="E22" s="153"/>
      <c r="F22" s="153"/>
      <c r="G22" s="153"/>
      <c r="H22" s="153"/>
    </row>
  </sheetData>
  <phoneticPr fontId="21" type="noConversion"/>
  <pageMargins left="0.70866141732283472" right="3.937007874015748E-2" top="0.78740157480314965" bottom="0.78740157480314965" header="0.31496062992125984" footer="0.31496062992125984"/>
  <pageSetup paperSize="9" scale="85"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view="pageLayout" topLeftCell="A7" zoomScaleSheetLayoutView="100" workbookViewId="0">
      <selection activeCell="B18" sqref="B18"/>
    </sheetView>
  </sheetViews>
  <sheetFormatPr baseColWidth="10" defaultRowHeight="14.25" x14ac:dyDescent="0.45"/>
  <cols>
    <col min="1" max="1" width="29.73046875" customWidth="1"/>
    <col min="2" max="3" width="16.3984375" bestFit="1" customWidth="1"/>
    <col min="4" max="4" width="14.73046875" bestFit="1" customWidth="1"/>
    <col min="5" max="5" width="31.73046875" bestFit="1" customWidth="1"/>
    <col min="6" max="6" width="35.1328125" bestFit="1" customWidth="1"/>
  </cols>
  <sheetData>
    <row r="1" spans="1:6" ht="21" x14ac:dyDescent="0.45">
      <c r="A1" s="252" t="s">
        <v>29</v>
      </c>
      <c r="B1" s="252"/>
      <c r="C1" s="252"/>
      <c r="D1" s="252"/>
      <c r="E1" s="252"/>
      <c r="F1" s="252"/>
    </row>
    <row r="2" spans="1:6" ht="21.4" thickBot="1" x14ac:dyDescent="0.5">
      <c r="A2" s="28"/>
      <c r="B2" s="29"/>
      <c r="C2" s="29"/>
      <c r="D2" s="29"/>
      <c r="E2" s="29"/>
      <c r="F2" s="30"/>
    </row>
    <row r="3" spans="1:6" ht="21.4" thickBot="1" x14ac:dyDescent="0.5">
      <c r="A3" s="253" t="s">
        <v>287</v>
      </c>
      <c r="B3" s="254"/>
      <c r="C3" s="254"/>
      <c r="D3" s="254"/>
      <c r="E3" s="254"/>
      <c r="F3" s="255"/>
    </row>
    <row r="4" spans="1:6" ht="21.4" thickBot="1" x14ac:dyDescent="0.5">
      <c r="A4" s="28"/>
      <c r="B4" s="29"/>
      <c r="C4" s="29"/>
      <c r="D4" s="29"/>
      <c r="E4" s="29"/>
      <c r="F4" s="30"/>
    </row>
    <row r="5" spans="1:6" ht="21.4" thickBot="1" x14ac:dyDescent="0.5">
      <c r="A5" s="256" t="s">
        <v>30</v>
      </c>
      <c r="B5" s="257"/>
      <c r="C5" s="257"/>
      <c r="D5" s="257"/>
      <c r="E5" s="257"/>
      <c r="F5" s="258"/>
    </row>
    <row r="6" spans="1:6" x14ac:dyDescent="0.45">
      <c r="A6" s="30"/>
      <c r="B6" s="30"/>
      <c r="C6" s="30"/>
      <c r="D6" s="30"/>
      <c r="E6" s="30"/>
      <c r="F6" s="30"/>
    </row>
    <row r="7" spans="1:6" ht="14.65" thickBot="1" x14ac:dyDescent="0.5">
      <c r="A7" s="130" t="s">
        <v>9</v>
      </c>
      <c r="B7" s="130" t="s">
        <v>10</v>
      </c>
      <c r="C7" s="130" t="s">
        <v>40</v>
      </c>
      <c r="D7" s="130" t="s">
        <v>237</v>
      </c>
      <c r="E7" s="130" t="s">
        <v>13</v>
      </c>
      <c r="F7" s="130" t="s">
        <v>14</v>
      </c>
    </row>
    <row r="8" spans="1:6" s="31" customFormat="1" ht="14.65" thickBot="1" x14ac:dyDescent="0.5">
      <c r="A8" s="20" t="s">
        <v>31</v>
      </c>
      <c r="B8" s="21"/>
      <c r="C8" s="21"/>
      <c r="D8" s="22"/>
      <c r="E8" s="22"/>
      <c r="F8" s="23"/>
    </row>
    <row r="9" spans="1:6" x14ac:dyDescent="0.45">
      <c r="A9" s="32" t="s">
        <v>32</v>
      </c>
      <c r="B9" s="33">
        <v>5600</v>
      </c>
      <c r="C9" s="33"/>
      <c r="D9" s="34"/>
      <c r="E9" s="7" t="s">
        <v>35</v>
      </c>
      <c r="F9" s="5" t="s">
        <v>36</v>
      </c>
    </row>
    <row r="10" spans="1:6" x14ac:dyDescent="0.45">
      <c r="A10" s="14" t="s">
        <v>33</v>
      </c>
      <c r="B10" s="35">
        <v>6000</v>
      </c>
      <c r="C10" s="35"/>
      <c r="D10" s="6"/>
      <c r="E10" s="7" t="s">
        <v>35</v>
      </c>
      <c r="F10" s="5" t="s">
        <v>36</v>
      </c>
    </row>
    <row r="11" spans="1:6" x14ac:dyDescent="0.45">
      <c r="A11" s="14" t="s">
        <v>34</v>
      </c>
      <c r="B11" s="27">
        <v>1000</v>
      </c>
      <c r="C11" s="27"/>
      <c r="D11" s="6"/>
      <c r="E11" s="7" t="s">
        <v>35</v>
      </c>
      <c r="F11" s="5" t="s">
        <v>36</v>
      </c>
    </row>
    <row r="12" spans="1:6" x14ac:dyDescent="0.45">
      <c r="A12" s="14" t="s">
        <v>37</v>
      </c>
      <c r="B12" s="27">
        <v>1000</v>
      </c>
      <c r="C12" s="27"/>
      <c r="D12" s="6"/>
      <c r="E12" s="7" t="s">
        <v>35</v>
      </c>
      <c r="F12" s="5" t="s">
        <v>36</v>
      </c>
    </row>
    <row r="13" spans="1:6" x14ac:dyDescent="0.45">
      <c r="A13" s="14" t="s">
        <v>38</v>
      </c>
      <c r="B13" s="27">
        <v>1000</v>
      </c>
      <c r="C13" s="27"/>
      <c r="D13" s="6"/>
      <c r="E13" s="7" t="s">
        <v>35</v>
      </c>
      <c r="F13" s="5" t="s">
        <v>36</v>
      </c>
    </row>
    <row r="14" spans="1:6" x14ac:dyDescent="0.45">
      <c r="A14" s="14" t="s">
        <v>61</v>
      </c>
      <c r="B14" s="158">
        <f>'Kalkulation Studierende'!G19</f>
        <v>43133.21</v>
      </c>
      <c r="C14" s="27"/>
      <c r="D14" s="6"/>
      <c r="E14" s="7" t="s">
        <v>35</v>
      </c>
      <c r="F14" s="5" t="s">
        <v>36</v>
      </c>
    </row>
    <row r="15" spans="1:6" x14ac:dyDescent="0.45">
      <c r="A15" s="14" t="s">
        <v>222</v>
      </c>
      <c r="B15" s="27">
        <v>6000</v>
      </c>
      <c r="C15" s="27"/>
      <c r="D15" s="6"/>
      <c r="E15" s="7" t="s">
        <v>35</v>
      </c>
      <c r="F15" s="5" t="s">
        <v>36</v>
      </c>
    </row>
    <row r="16" spans="1:6" s="114" customFormat="1" x14ac:dyDescent="0.45">
      <c r="A16" s="14" t="s">
        <v>252</v>
      </c>
      <c r="B16" s="27">
        <v>1000</v>
      </c>
      <c r="C16" s="27"/>
      <c r="D16" s="6"/>
      <c r="E16" s="7" t="s">
        <v>35</v>
      </c>
      <c r="F16" s="5" t="s">
        <v>36</v>
      </c>
    </row>
    <row r="17" spans="1:6" s="114" customFormat="1" x14ac:dyDescent="0.45">
      <c r="A17" s="160" t="s">
        <v>280</v>
      </c>
      <c r="B17" s="27">
        <v>1000</v>
      </c>
      <c r="C17" s="189"/>
      <c r="D17" s="6"/>
      <c r="E17" s="7" t="s">
        <v>35</v>
      </c>
      <c r="F17" s="5" t="s">
        <v>36</v>
      </c>
    </row>
    <row r="18" spans="1:6" x14ac:dyDescent="0.45">
      <c r="A18" s="159" t="s">
        <v>39</v>
      </c>
      <c r="B18" s="27">
        <v>5000</v>
      </c>
      <c r="C18" s="189"/>
      <c r="D18" s="6"/>
      <c r="E18" s="7" t="s">
        <v>35</v>
      </c>
      <c r="F18" s="5" t="s">
        <v>36</v>
      </c>
    </row>
    <row r="19" spans="1:6" ht="14.65" thickBot="1" x14ac:dyDescent="0.5">
      <c r="A19" s="130" t="s">
        <v>26</v>
      </c>
      <c r="B19" s="203">
        <f>SUM(B9:B18)</f>
        <v>70733.209999999992</v>
      </c>
      <c r="C19" s="203">
        <f>SUM(C8:C18)</f>
        <v>0</v>
      </c>
      <c r="D19" s="11">
        <f>SUM(D8:D18)</f>
        <v>0</v>
      </c>
      <c r="E19" s="12"/>
      <c r="F19" s="13"/>
    </row>
    <row r="20" spans="1:6" x14ac:dyDescent="0.45">
      <c r="A20" s="200"/>
      <c r="B20" s="202"/>
    </row>
    <row r="21" spans="1:6" x14ac:dyDescent="0.45">
      <c r="A21" s="201"/>
      <c r="B21" s="94"/>
      <c r="C21" s="190"/>
    </row>
    <row r="22" spans="1:6" x14ac:dyDescent="0.45">
      <c r="A22" s="94"/>
      <c r="B22" s="200"/>
    </row>
    <row r="27" spans="1:6" x14ac:dyDescent="0.45">
      <c r="A27" s="138"/>
    </row>
  </sheetData>
  <mergeCells count="3">
    <mergeCell ref="A1:F1"/>
    <mergeCell ref="A3:F3"/>
    <mergeCell ref="A5:F5"/>
  </mergeCells>
  <phoneticPr fontId="21" type="noConversion"/>
  <pageMargins left="0.23622047244094488" right="0.23622047244094488" top="0.74803149606299213" bottom="0.74803149606299213" header="0.31496062992125984" footer="0.31496062992125984"/>
  <pageSetup paperSize="9" scale="61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view="pageLayout" zoomScale="115" zoomScalePageLayoutView="115" workbookViewId="0">
      <selection activeCell="B14" sqref="B14"/>
    </sheetView>
  </sheetViews>
  <sheetFormatPr baseColWidth="10" defaultRowHeight="14.25" x14ac:dyDescent="0.45"/>
  <cols>
    <col min="1" max="1" width="27.3984375" customWidth="1"/>
    <col min="2" max="2" width="12" bestFit="1" customWidth="1"/>
    <col min="3" max="3" width="16.3984375" bestFit="1" customWidth="1"/>
    <col min="4" max="4" width="14.265625" bestFit="1" customWidth="1"/>
    <col min="5" max="5" width="10.86328125" bestFit="1" customWidth="1"/>
  </cols>
  <sheetData>
    <row r="1" spans="1:5" ht="31.9" thickBot="1" x14ac:dyDescent="0.5">
      <c r="A1" s="16" t="s">
        <v>27</v>
      </c>
      <c r="B1" s="17" t="s">
        <v>10</v>
      </c>
      <c r="C1" s="17" t="s">
        <v>11</v>
      </c>
      <c r="D1" s="18" t="s">
        <v>12</v>
      </c>
      <c r="E1" s="19" t="s">
        <v>13</v>
      </c>
    </row>
    <row r="2" spans="1:5" ht="14.65" thickBot="1" x14ac:dyDescent="0.5">
      <c r="A2" s="20" t="s">
        <v>18</v>
      </c>
      <c r="B2" s="21"/>
      <c r="C2" s="22"/>
      <c r="D2" s="22"/>
      <c r="E2" s="22"/>
    </row>
    <row r="3" spans="1:5" x14ac:dyDescent="0.45">
      <c r="A3" s="123" t="s">
        <v>223</v>
      </c>
      <c r="B3" s="8">
        <v>8500</v>
      </c>
      <c r="C3" s="6"/>
      <c r="D3" s="24"/>
      <c r="E3" s="25"/>
    </row>
    <row r="4" spans="1:5" s="114" customFormat="1" x14ac:dyDescent="0.45">
      <c r="A4" s="124" t="s">
        <v>224</v>
      </c>
      <c r="B4" s="8">
        <v>2000</v>
      </c>
      <c r="C4" s="191"/>
      <c r="D4" s="24"/>
      <c r="E4" s="25"/>
    </row>
    <row r="5" spans="1:5" s="114" customFormat="1" x14ac:dyDescent="0.45">
      <c r="A5" s="124" t="s">
        <v>240</v>
      </c>
      <c r="B5" s="8">
        <v>3000</v>
      </c>
      <c r="C5" s="6"/>
      <c r="D5" s="24"/>
      <c r="E5" s="25"/>
    </row>
    <row r="6" spans="1:5" s="114" customFormat="1" x14ac:dyDescent="0.45">
      <c r="A6" s="124" t="s">
        <v>225</v>
      </c>
      <c r="B6" s="8">
        <v>2000</v>
      </c>
      <c r="C6" s="191"/>
      <c r="D6" s="24"/>
      <c r="E6" s="25"/>
    </row>
    <row r="7" spans="1:5" s="114" customFormat="1" x14ac:dyDescent="0.45">
      <c r="A7" s="125" t="s">
        <v>226</v>
      </c>
      <c r="B7" s="8">
        <v>4500</v>
      </c>
      <c r="C7" s="6"/>
      <c r="D7" s="24"/>
      <c r="E7" s="25"/>
    </row>
    <row r="8" spans="1:5" s="114" customFormat="1" x14ac:dyDescent="0.45">
      <c r="A8" s="125" t="s">
        <v>227</v>
      </c>
      <c r="B8" s="8">
        <v>500</v>
      </c>
      <c r="C8" s="6"/>
      <c r="D8" s="24"/>
      <c r="E8" s="25"/>
    </row>
    <row r="9" spans="1:5" s="114" customFormat="1" x14ac:dyDescent="0.45">
      <c r="A9" s="125" t="s">
        <v>228</v>
      </c>
      <c r="B9" s="8">
        <v>500</v>
      </c>
      <c r="C9" s="6"/>
      <c r="D9" s="24"/>
      <c r="E9" s="25"/>
    </row>
    <row r="10" spans="1:5" s="114" customFormat="1" x14ac:dyDescent="0.45">
      <c r="A10" s="125" t="s">
        <v>229</v>
      </c>
      <c r="B10" s="8">
        <v>2500</v>
      </c>
      <c r="C10" s="6"/>
      <c r="D10" s="24"/>
      <c r="E10" s="25"/>
    </row>
    <row r="11" spans="1:5" x14ac:dyDescent="0.45">
      <c r="A11" s="14" t="s">
        <v>272</v>
      </c>
      <c r="B11" s="8">
        <v>13000</v>
      </c>
      <c r="C11" s="6"/>
      <c r="D11" s="6"/>
      <c r="E11" s="9"/>
    </row>
    <row r="12" spans="1:5" x14ac:dyDescent="0.45">
      <c r="A12" s="14" t="s">
        <v>283</v>
      </c>
      <c r="B12" s="4">
        <v>2000</v>
      </c>
      <c r="C12" s="192"/>
      <c r="D12" s="4"/>
      <c r="E12" s="9"/>
    </row>
    <row r="13" spans="1:5" x14ac:dyDescent="0.45">
      <c r="A13" s="14" t="s">
        <v>284</v>
      </c>
      <c r="B13" s="4">
        <v>2450</v>
      </c>
      <c r="C13" s="8"/>
      <c r="D13" s="4"/>
      <c r="E13" s="9"/>
    </row>
    <row r="14" spans="1:5" x14ac:dyDescent="0.45">
      <c r="A14" s="14"/>
      <c r="B14" s="4">
        <v>0</v>
      </c>
      <c r="C14" s="4"/>
      <c r="D14" s="4"/>
      <c r="E14" s="9"/>
    </row>
    <row r="15" spans="1:5" ht="14.65" thickBot="1" x14ac:dyDescent="0.5">
      <c r="A15" s="15"/>
      <c r="B15" s="26">
        <v>0</v>
      </c>
      <c r="C15" s="8"/>
      <c r="D15" s="4"/>
      <c r="E15" s="4"/>
    </row>
    <row r="16" spans="1:5" s="114" customFormat="1" ht="14.65" thickBot="1" x14ac:dyDescent="0.5">
      <c r="A16" s="161" t="s">
        <v>277</v>
      </c>
      <c r="B16" s="162">
        <v>4000</v>
      </c>
      <c r="C16" s="136"/>
      <c r="D16" s="137"/>
      <c r="E16" s="137"/>
    </row>
    <row r="17" spans="1:9" ht="16.149999999999999" thickBot="1" x14ac:dyDescent="0.5">
      <c r="A17" s="10" t="s">
        <v>271</v>
      </c>
      <c r="B17" s="11">
        <f>SUM(B2:B16)</f>
        <v>44950</v>
      </c>
      <c r="C17" s="11"/>
      <c r="D17" s="11">
        <f>SUM(D2:D15)</f>
        <v>0</v>
      </c>
      <c r="E17" s="12"/>
    </row>
    <row r="19" spans="1:9" x14ac:dyDescent="0.45">
      <c r="A19" s="146" t="s">
        <v>273</v>
      </c>
    </row>
    <row r="20" spans="1:9" x14ac:dyDescent="0.45">
      <c r="A20" s="146" t="s">
        <v>278</v>
      </c>
      <c r="B20" s="146"/>
      <c r="C20" s="146"/>
      <c r="D20" s="146"/>
      <c r="E20" s="146"/>
      <c r="G20" s="38"/>
      <c r="H20" s="38"/>
      <c r="I20" s="38"/>
    </row>
    <row r="21" spans="1:9" x14ac:dyDescent="0.45">
      <c r="G21" s="38"/>
      <c r="H21" s="38"/>
      <c r="I21" s="38"/>
    </row>
    <row r="22" spans="1:9" x14ac:dyDescent="0.45">
      <c r="F22" s="38"/>
      <c r="G22" s="97"/>
      <c r="H22" s="38"/>
      <c r="I22" s="38"/>
    </row>
    <row r="23" spans="1:9" x14ac:dyDescent="0.45">
      <c r="F23" s="38"/>
      <c r="G23" s="97"/>
      <c r="H23" s="99"/>
      <c r="I23" s="38"/>
    </row>
    <row r="24" spans="1:9" x14ac:dyDescent="0.45">
      <c r="F24" s="38"/>
      <c r="G24" s="97"/>
      <c r="H24" s="98"/>
      <c r="I24" s="38"/>
    </row>
    <row r="25" spans="1:9" x14ac:dyDescent="0.45">
      <c r="F25" s="38"/>
      <c r="G25" s="97"/>
      <c r="H25" s="99"/>
      <c r="I25" s="38"/>
    </row>
    <row r="26" spans="1:9" x14ac:dyDescent="0.45">
      <c r="F26" s="38"/>
      <c r="G26" s="97"/>
      <c r="H26" s="98"/>
      <c r="I26" s="38"/>
    </row>
    <row r="27" spans="1:9" x14ac:dyDescent="0.45">
      <c r="F27" s="38"/>
      <c r="G27" s="97"/>
      <c r="H27" s="99"/>
      <c r="I27" s="38"/>
    </row>
    <row r="28" spans="1:9" x14ac:dyDescent="0.45">
      <c r="F28" s="38"/>
      <c r="G28" s="97"/>
      <c r="H28" s="99"/>
      <c r="I28" s="38"/>
    </row>
    <row r="29" spans="1:9" x14ac:dyDescent="0.45">
      <c r="D29" s="38"/>
      <c r="F29" s="38"/>
      <c r="G29" s="97"/>
      <c r="H29" s="99"/>
      <c r="I29" s="38"/>
    </row>
    <row r="30" spans="1:9" x14ac:dyDescent="0.45">
      <c r="G30" s="38"/>
      <c r="H30" s="38"/>
      <c r="I30" s="38"/>
    </row>
    <row r="31" spans="1:9" x14ac:dyDescent="0.45">
      <c r="G31" s="38"/>
      <c r="H31" s="38"/>
      <c r="I31" s="38"/>
    </row>
    <row r="32" spans="1:9" x14ac:dyDescent="0.45">
      <c r="G32" s="38"/>
      <c r="H32" s="38"/>
      <c r="I32" s="38"/>
    </row>
  </sheetData>
  <phoneticPr fontId="21" type="noConversion"/>
  <pageMargins left="0.7" right="0.7" top="0.78740157499999996" bottom="0.78740157499999996" header="0.3" footer="0.3"/>
  <pageSetup paperSize="9" orientation="landscape" r:id="rId1"/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view="pageLayout" zoomScale="85" zoomScalePageLayoutView="85" workbookViewId="0">
      <selection activeCell="A30" sqref="A30"/>
    </sheetView>
  </sheetViews>
  <sheetFormatPr baseColWidth="10" defaultRowHeight="14.25" x14ac:dyDescent="0.45"/>
  <cols>
    <col min="1" max="1" width="44.265625" bestFit="1" customWidth="1"/>
    <col min="2" max="2" width="16.73046875" bestFit="1" customWidth="1"/>
    <col min="3" max="3" width="13.86328125" style="2" bestFit="1" customWidth="1"/>
    <col min="4" max="4" width="32.3984375" customWidth="1"/>
    <col min="5" max="5" width="22.73046875" customWidth="1"/>
    <col min="7" max="7" width="11.73046875" customWidth="1"/>
  </cols>
  <sheetData>
    <row r="1" spans="1:7" ht="30.75" x14ac:dyDescent="0.9">
      <c r="A1" s="228" t="s">
        <v>245</v>
      </c>
      <c r="B1" s="228"/>
      <c r="C1" s="228"/>
      <c r="D1" s="228"/>
      <c r="E1" s="228"/>
      <c r="F1" s="228"/>
      <c r="G1" s="228"/>
    </row>
    <row r="2" spans="1:7" x14ac:dyDescent="0.45">
      <c r="A2" s="37"/>
      <c r="C2"/>
    </row>
    <row r="3" spans="1:7" ht="28.5" x14ac:dyDescent="0.45">
      <c r="A3" s="96" t="s">
        <v>49</v>
      </c>
      <c r="B3" s="73" t="s">
        <v>215</v>
      </c>
      <c r="C3" s="73" t="s">
        <v>42</v>
      </c>
      <c r="D3" s="73" t="s">
        <v>238</v>
      </c>
      <c r="E3" s="134" t="s">
        <v>81</v>
      </c>
    </row>
    <row r="4" spans="1:7" x14ac:dyDescent="0.45">
      <c r="A4" s="95" t="s">
        <v>43</v>
      </c>
      <c r="B4" s="74">
        <v>1.5</v>
      </c>
      <c r="C4" s="156">
        <f t="shared" ref="C4:C11" si="0">SUM(400*B4)</f>
        <v>600</v>
      </c>
      <c r="D4" s="115"/>
      <c r="E4" s="115"/>
    </row>
    <row r="5" spans="1:7" x14ac:dyDescent="0.45">
      <c r="A5" s="95" t="s">
        <v>44</v>
      </c>
      <c r="B5" s="74">
        <v>2</v>
      </c>
      <c r="C5" s="156">
        <f t="shared" si="0"/>
        <v>800</v>
      </c>
      <c r="D5" s="115"/>
      <c r="E5" s="115"/>
    </row>
    <row r="6" spans="1:7" x14ac:dyDescent="0.45">
      <c r="A6" s="95" t="s">
        <v>46</v>
      </c>
      <c r="B6" s="74">
        <v>1.5</v>
      </c>
      <c r="C6" s="156">
        <f t="shared" si="0"/>
        <v>600</v>
      </c>
      <c r="D6" s="115"/>
      <c r="E6" s="115"/>
    </row>
    <row r="7" spans="1:7" x14ac:dyDescent="0.45">
      <c r="A7" s="95" t="s">
        <v>45</v>
      </c>
      <c r="B7" s="74">
        <v>0.75</v>
      </c>
      <c r="C7" s="156">
        <f t="shared" si="0"/>
        <v>300</v>
      </c>
      <c r="D7" s="115"/>
      <c r="E7" s="115"/>
    </row>
    <row r="8" spans="1:7" s="114" customFormat="1" x14ac:dyDescent="0.45">
      <c r="A8" s="132" t="s">
        <v>239</v>
      </c>
      <c r="B8" s="74">
        <v>0</v>
      </c>
      <c r="C8" s="156"/>
      <c r="D8" s="115" t="s">
        <v>242</v>
      </c>
      <c r="E8" s="75">
        <v>200</v>
      </c>
    </row>
    <row r="9" spans="1:7" x14ac:dyDescent="0.45">
      <c r="A9" s="95" t="s">
        <v>47</v>
      </c>
      <c r="B9" s="74">
        <v>0.5</v>
      </c>
      <c r="C9" s="156">
        <f t="shared" si="0"/>
        <v>200</v>
      </c>
      <c r="D9" s="115"/>
      <c r="E9" s="115"/>
    </row>
    <row r="10" spans="1:7" x14ac:dyDescent="0.45">
      <c r="A10" s="95" t="s">
        <v>48</v>
      </c>
      <c r="B10" s="74">
        <v>1.5</v>
      </c>
      <c r="C10" s="156">
        <f t="shared" si="0"/>
        <v>600</v>
      </c>
      <c r="D10" s="115"/>
      <c r="E10" s="115"/>
    </row>
    <row r="11" spans="1:7" x14ac:dyDescent="0.45">
      <c r="A11" s="115" t="s">
        <v>241</v>
      </c>
      <c r="B11" s="74">
        <v>1</v>
      </c>
      <c r="C11" s="120">
        <f t="shared" si="0"/>
        <v>400</v>
      </c>
      <c r="D11" s="115"/>
      <c r="E11" s="115"/>
    </row>
    <row r="12" spans="1:7" x14ac:dyDescent="0.45">
      <c r="A12" s="135" t="s">
        <v>60</v>
      </c>
      <c r="B12" s="74">
        <v>1</v>
      </c>
      <c r="C12" s="156">
        <f>SUM(400*B12)</f>
        <v>400</v>
      </c>
      <c r="D12" s="115"/>
      <c r="E12" s="115"/>
    </row>
    <row r="13" spans="1:7" x14ac:dyDescent="0.45">
      <c r="A13" s="95" t="s">
        <v>50</v>
      </c>
      <c r="B13" s="74">
        <v>1</v>
      </c>
      <c r="C13" s="156">
        <f>SUM(400*B13)</f>
        <v>400</v>
      </c>
      <c r="D13" s="115"/>
      <c r="E13" s="115"/>
    </row>
    <row r="14" spans="1:7" x14ac:dyDescent="0.45">
      <c r="A14" s="95" t="s">
        <v>51</v>
      </c>
      <c r="B14" s="74">
        <v>1.25</v>
      </c>
      <c r="C14" s="156">
        <f>SUM(400*B14)</f>
        <v>500</v>
      </c>
      <c r="D14" s="115"/>
      <c r="E14" s="115"/>
    </row>
    <row r="15" spans="1:7" x14ac:dyDescent="0.45">
      <c r="A15" s="95" t="s">
        <v>52</v>
      </c>
      <c r="B15" s="74">
        <v>0.5</v>
      </c>
      <c r="C15" s="156">
        <f>SUM(400*B15)</f>
        <v>200</v>
      </c>
      <c r="D15" s="115"/>
      <c r="E15" s="115"/>
    </row>
    <row r="16" spans="1:7" x14ac:dyDescent="0.45">
      <c r="A16" s="95" t="s">
        <v>206</v>
      </c>
      <c r="B16" s="74">
        <v>1</v>
      </c>
      <c r="C16" s="156">
        <f>SUM(400*B16)</f>
        <v>400</v>
      </c>
      <c r="D16" s="115"/>
      <c r="E16" s="115"/>
    </row>
    <row r="17" spans="1:5" ht="28.5" x14ac:dyDescent="0.45">
      <c r="A17" s="95" t="s">
        <v>53</v>
      </c>
      <c r="B17" s="76">
        <v>1</v>
      </c>
      <c r="C17" s="157">
        <f t="shared" ref="C17:C23" si="1">SUM(400*B17)</f>
        <v>400</v>
      </c>
      <c r="D17" s="115"/>
      <c r="E17" s="115"/>
    </row>
    <row r="18" spans="1:5" x14ac:dyDescent="0.45">
      <c r="A18" s="95" t="s">
        <v>54</v>
      </c>
      <c r="B18" s="74">
        <v>1</v>
      </c>
      <c r="C18" s="156">
        <f t="shared" si="1"/>
        <v>400</v>
      </c>
      <c r="D18" s="115"/>
      <c r="E18" s="115"/>
    </row>
    <row r="19" spans="1:5" x14ac:dyDescent="0.45">
      <c r="A19" s="95" t="s">
        <v>55</v>
      </c>
      <c r="B19" s="74">
        <v>1</v>
      </c>
      <c r="C19" s="156">
        <f t="shared" si="1"/>
        <v>400</v>
      </c>
      <c r="D19" s="115"/>
      <c r="E19" s="115"/>
    </row>
    <row r="20" spans="1:5" x14ac:dyDescent="0.45">
      <c r="A20" s="95" t="s">
        <v>56</v>
      </c>
      <c r="B20" s="74">
        <v>1</v>
      </c>
      <c r="C20" s="156">
        <f t="shared" si="1"/>
        <v>400</v>
      </c>
      <c r="D20" s="115"/>
      <c r="E20" s="115"/>
    </row>
    <row r="21" spans="1:5" x14ac:dyDescent="0.45">
      <c r="A21" s="152" t="s">
        <v>57</v>
      </c>
      <c r="B21" s="74">
        <v>1</v>
      </c>
      <c r="C21" s="156">
        <f t="shared" si="1"/>
        <v>400</v>
      </c>
      <c r="D21" s="115"/>
      <c r="E21" s="115"/>
    </row>
    <row r="22" spans="1:5" x14ac:dyDescent="0.45">
      <c r="A22" s="95" t="s">
        <v>58</v>
      </c>
      <c r="B22" s="74">
        <v>1</v>
      </c>
      <c r="C22" s="156">
        <f t="shared" si="1"/>
        <v>400</v>
      </c>
      <c r="D22" s="115"/>
      <c r="E22" s="115"/>
    </row>
    <row r="23" spans="1:5" s="114" customFormat="1" x14ac:dyDescent="0.45">
      <c r="A23" s="145" t="s">
        <v>279</v>
      </c>
      <c r="B23" s="74">
        <v>0.5</v>
      </c>
      <c r="C23" s="156">
        <f t="shared" si="1"/>
        <v>200</v>
      </c>
      <c r="D23" s="115"/>
      <c r="E23" s="115"/>
    </row>
    <row r="24" spans="1:5" x14ac:dyDescent="0.45">
      <c r="A24" s="66" t="s">
        <v>59</v>
      </c>
      <c r="B24" s="73">
        <f>SUM(B4:B23)</f>
        <v>20</v>
      </c>
      <c r="C24" s="147">
        <f>SUM(C4:C23)</f>
        <v>8000</v>
      </c>
      <c r="D24" s="67"/>
      <c r="E24" s="147">
        <f>SUM(E4:E22)</f>
        <v>200</v>
      </c>
    </row>
    <row r="25" spans="1:5" ht="15" customHeight="1" x14ac:dyDescent="0.45">
      <c r="A25" s="133"/>
      <c r="B25" s="133"/>
      <c r="C25" s="148">
        <f>C24*12</f>
        <v>96000</v>
      </c>
      <c r="E25" s="71"/>
    </row>
    <row r="26" spans="1:5" x14ac:dyDescent="0.45">
      <c r="A26" s="133"/>
      <c r="B26" s="133"/>
      <c r="C26" s="144">
        <f>E24</f>
        <v>200</v>
      </c>
    </row>
    <row r="27" spans="1:5" x14ac:dyDescent="0.45">
      <c r="A27" s="133"/>
      <c r="B27" s="133"/>
      <c r="C27" s="149">
        <f>Referate!B17</f>
        <v>44950</v>
      </c>
    </row>
    <row r="28" spans="1:5" x14ac:dyDescent="0.45">
      <c r="C28" s="150">
        <f>SUM(C25:C27)</f>
        <v>141150</v>
      </c>
    </row>
    <row r="30" spans="1:5" x14ac:dyDescent="0.45">
      <c r="A30" s="153" t="s">
        <v>270</v>
      </c>
    </row>
  </sheetData>
  <mergeCells count="1">
    <mergeCell ref="A1:G1"/>
  </mergeCells>
  <phoneticPr fontId="21" type="noConversion"/>
  <pageMargins left="0.25" right="0.25" top="0.75" bottom="0.75" header="0.3" footer="0.3"/>
  <pageSetup paperSize="9" firstPageNumber="44" orientation="landscape" useFirstPageNumber="1" r:id="rId1"/>
  <headerFooter>
    <oddFooter>&amp;C&amp;P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view="pageLayout" workbookViewId="0">
      <selection activeCell="H8" sqref="H8"/>
    </sheetView>
  </sheetViews>
  <sheetFormatPr baseColWidth="10" defaultRowHeight="14.25" x14ac:dyDescent="0.45"/>
  <cols>
    <col min="1" max="1" width="12.3984375" customWidth="1"/>
    <col min="2" max="2" width="16.73046875" customWidth="1"/>
    <col min="3" max="3" width="13.3984375" customWidth="1"/>
    <col min="4" max="4" width="10.3984375" customWidth="1"/>
    <col min="5" max="5" width="11.265625" customWidth="1"/>
    <col min="6" max="6" width="13.3984375" customWidth="1"/>
    <col min="7" max="7" width="14" customWidth="1"/>
    <col min="8" max="8" width="17.73046875" customWidth="1"/>
    <col min="9" max="9" width="13.73046875" customWidth="1"/>
  </cols>
  <sheetData>
    <row r="1" spans="1:9" ht="45" customHeight="1" x14ac:dyDescent="0.9">
      <c r="A1" s="268" t="s">
        <v>266</v>
      </c>
      <c r="B1" s="268"/>
      <c r="C1" s="268"/>
      <c r="D1" s="268"/>
      <c r="E1" s="268"/>
      <c r="F1" s="268"/>
      <c r="G1" s="268"/>
      <c r="H1" s="268"/>
      <c r="I1" s="268"/>
    </row>
    <row r="3" spans="1:9" x14ac:dyDescent="0.45">
      <c r="A3" s="272" t="s">
        <v>267</v>
      </c>
      <c r="B3" s="272"/>
      <c r="C3" s="272"/>
      <c r="D3" s="272"/>
      <c r="E3" s="272"/>
      <c r="F3" s="272"/>
      <c r="G3" s="272"/>
      <c r="H3" s="272"/>
      <c r="I3" s="272"/>
    </row>
    <row r="4" spans="1:9" ht="45.75" customHeight="1" x14ac:dyDescent="0.45">
      <c r="A4" s="261" t="s">
        <v>162</v>
      </c>
      <c r="B4" s="261" t="s">
        <v>93</v>
      </c>
      <c r="C4" s="273" t="s">
        <v>158</v>
      </c>
      <c r="D4" s="274"/>
      <c r="E4" s="275"/>
      <c r="F4" s="259" t="s">
        <v>288</v>
      </c>
      <c r="G4" s="259" t="s">
        <v>289</v>
      </c>
      <c r="H4" s="259" t="s">
        <v>269</v>
      </c>
      <c r="I4" s="259" t="s">
        <v>87</v>
      </c>
    </row>
    <row r="5" spans="1:9" x14ac:dyDescent="0.45">
      <c r="A5" s="261"/>
      <c r="B5" s="261"/>
      <c r="C5" s="64">
        <v>6</v>
      </c>
      <c r="D5" s="64">
        <v>8</v>
      </c>
      <c r="E5" s="64">
        <v>9</v>
      </c>
      <c r="F5" s="260"/>
      <c r="G5" s="260"/>
      <c r="H5" s="260"/>
      <c r="I5" s="260"/>
    </row>
    <row r="6" spans="1:9" x14ac:dyDescent="0.45">
      <c r="A6" s="69">
        <v>1100</v>
      </c>
      <c r="B6" s="69" t="s">
        <v>86</v>
      </c>
      <c r="C6" s="65">
        <v>0.41249999999999998</v>
      </c>
      <c r="D6" s="194">
        <v>1.25</v>
      </c>
      <c r="E6" s="65">
        <v>0.4</v>
      </c>
      <c r="F6" s="65">
        <f>SUM(C6:E6)</f>
        <v>2.0625</v>
      </c>
      <c r="G6" s="102">
        <f>F6</f>
        <v>2.0625</v>
      </c>
      <c r="H6" s="102">
        <v>1.9375</v>
      </c>
      <c r="I6" s="65"/>
    </row>
    <row r="7" spans="1:9" x14ac:dyDescent="0.45">
      <c r="A7" s="66"/>
      <c r="B7" s="66" t="s">
        <v>59</v>
      </c>
      <c r="C7" s="68">
        <f t="shared" ref="C7:H7" si="0">SUM(C6)</f>
        <v>0.41249999999999998</v>
      </c>
      <c r="D7" s="68">
        <f t="shared" si="0"/>
        <v>1.25</v>
      </c>
      <c r="E7" s="68">
        <f t="shared" si="0"/>
        <v>0.4</v>
      </c>
      <c r="F7" s="68">
        <f t="shared" si="0"/>
        <v>2.0625</v>
      </c>
      <c r="G7" s="68">
        <f t="shared" si="0"/>
        <v>2.0625</v>
      </c>
      <c r="H7" s="68">
        <f t="shared" si="0"/>
        <v>1.9375</v>
      </c>
      <c r="I7" s="67"/>
    </row>
    <row r="9" spans="1:9" x14ac:dyDescent="0.45">
      <c r="A9" s="272" t="s">
        <v>268</v>
      </c>
      <c r="B9" s="272"/>
      <c r="C9" s="272"/>
      <c r="D9" s="272"/>
      <c r="E9" s="272"/>
      <c r="F9" s="272"/>
      <c r="G9" s="272"/>
      <c r="H9" s="272"/>
      <c r="I9" s="272"/>
    </row>
    <row r="10" spans="1:9" x14ac:dyDescent="0.45">
      <c r="A10" s="261" t="s">
        <v>162</v>
      </c>
      <c r="B10" s="261" t="s">
        <v>93</v>
      </c>
      <c r="C10" s="273" t="s">
        <v>159</v>
      </c>
      <c r="D10" s="274"/>
      <c r="E10" s="275"/>
      <c r="F10" s="259" t="s">
        <v>288</v>
      </c>
      <c r="G10" s="259" t="s">
        <v>289</v>
      </c>
      <c r="H10" s="259" t="s">
        <v>269</v>
      </c>
      <c r="I10" s="259" t="s">
        <v>87</v>
      </c>
    </row>
    <row r="11" spans="1:9" ht="61.5" customHeight="1" x14ac:dyDescent="0.45">
      <c r="A11" s="261"/>
      <c r="B11" s="261"/>
      <c r="C11" s="107" t="s">
        <v>213</v>
      </c>
      <c r="D11" s="269" t="s">
        <v>214</v>
      </c>
      <c r="E11" s="270"/>
      <c r="F11" s="260"/>
      <c r="G11" s="260"/>
      <c r="H11" s="260"/>
      <c r="I11" s="260"/>
    </row>
    <row r="12" spans="1:9" x14ac:dyDescent="0.45">
      <c r="A12" s="69">
        <v>1100</v>
      </c>
      <c r="B12" s="69" t="s">
        <v>86</v>
      </c>
      <c r="C12" s="65">
        <v>1</v>
      </c>
      <c r="D12" s="271"/>
      <c r="E12" s="271"/>
      <c r="F12" s="65">
        <f>SUM(C12:E12)</f>
        <v>1</v>
      </c>
      <c r="G12" s="65">
        <f>F12</f>
        <v>1</v>
      </c>
      <c r="H12" s="65">
        <f>F12</f>
        <v>1</v>
      </c>
      <c r="I12" s="70" t="s">
        <v>160</v>
      </c>
    </row>
    <row r="13" spans="1:9" x14ac:dyDescent="0.45">
      <c r="A13" s="69">
        <v>3100</v>
      </c>
      <c r="B13" s="69" t="s">
        <v>163</v>
      </c>
      <c r="C13" s="65"/>
      <c r="D13" s="264">
        <v>80</v>
      </c>
      <c r="E13" s="265"/>
      <c r="F13" s="106" t="s">
        <v>8</v>
      </c>
      <c r="G13" s="65"/>
      <c r="H13" s="65"/>
      <c r="I13" s="70" t="s">
        <v>165</v>
      </c>
    </row>
    <row r="14" spans="1:9" x14ac:dyDescent="0.45">
      <c r="A14" s="69">
        <v>3100</v>
      </c>
      <c r="B14" s="69" t="s">
        <v>164</v>
      </c>
      <c r="C14" s="65"/>
      <c r="D14" s="264">
        <v>40</v>
      </c>
      <c r="E14" s="265"/>
      <c r="F14" s="106" t="s">
        <v>8</v>
      </c>
      <c r="G14" s="65"/>
      <c r="H14" s="65"/>
      <c r="I14" s="70" t="s">
        <v>165</v>
      </c>
    </row>
    <row r="15" spans="1:9" x14ac:dyDescent="0.45">
      <c r="A15" s="69">
        <v>3100</v>
      </c>
      <c r="B15" s="69" t="s">
        <v>154</v>
      </c>
      <c r="C15" s="65"/>
      <c r="D15" s="264">
        <v>40</v>
      </c>
      <c r="E15" s="265"/>
      <c r="F15" s="106" t="s">
        <v>8</v>
      </c>
      <c r="G15" s="65"/>
      <c r="H15" s="65"/>
      <c r="I15" s="70" t="s">
        <v>165</v>
      </c>
    </row>
    <row r="16" spans="1:9" x14ac:dyDescent="0.45">
      <c r="A16" s="69">
        <v>3100</v>
      </c>
      <c r="B16" s="69" t="s">
        <v>155</v>
      </c>
      <c r="C16" s="65"/>
      <c r="D16" s="264">
        <v>40</v>
      </c>
      <c r="E16" s="265"/>
      <c r="F16" s="106" t="s">
        <v>8</v>
      </c>
      <c r="G16" s="65"/>
      <c r="H16" s="65"/>
      <c r="I16" s="70" t="s">
        <v>165</v>
      </c>
    </row>
    <row r="17" spans="1:9" x14ac:dyDescent="0.45">
      <c r="A17" s="72">
        <v>6100</v>
      </c>
      <c r="B17" s="72" t="s">
        <v>109</v>
      </c>
      <c r="C17" s="65"/>
      <c r="D17" s="266">
        <v>500</v>
      </c>
      <c r="E17" s="267"/>
      <c r="F17" s="106" t="s">
        <v>8</v>
      </c>
      <c r="G17" s="65"/>
      <c r="H17" s="65"/>
      <c r="I17" s="70" t="s">
        <v>165</v>
      </c>
    </row>
    <row r="18" spans="1:9" x14ac:dyDescent="0.45">
      <c r="A18" s="69">
        <v>7200</v>
      </c>
      <c r="B18" s="69" t="s">
        <v>116</v>
      </c>
      <c r="C18" s="65"/>
      <c r="D18" s="264">
        <v>150</v>
      </c>
      <c r="E18" s="265"/>
      <c r="F18" s="106" t="s">
        <v>8</v>
      </c>
      <c r="G18" s="65"/>
      <c r="H18" s="65"/>
      <c r="I18" s="70" t="s">
        <v>165</v>
      </c>
    </row>
    <row r="19" spans="1:9" x14ac:dyDescent="0.45">
      <c r="A19" s="72">
        <v>7200</v>
      </c>
      <c r="B19" s="72" t="s">
        <v>117</v>
      </c>
      <c r="C19" s="65"/>
      <c r="D19" s="264">
        <v>300</v>
      </c>
      <c r="E19" s="265"/>
      <c r="F19" s="106" t="s">
        <v>8</v>
      </c>
      <c r="G19" s="65"/>
      <c r="H19" s="65"/>
      <c r="I19" s="70" t="s">
        <v>165</v>
      </c>
    </row>
    <row r="20" spans="1:9" x14ac:dyDescent="0.45">
      <c r="A20" s="72">
        <v>7300</v>
      </c>
      <c r="B20" s="72" t="s">
        <v>121</v>
      </c>
      <c r="C20" s="65"/>
      <c r="D20" s="264">
        <v>0</v>
      </c>
      <c r="E20" s="265"/>
      <c r="F20" s="106" t="s">
        <v>8</v>
      </c>
      <c r="G20" s="65"/>
      <c r="H20" s="65"/>
      <c r="I20" s="70" t="s">
        <v>165</v>
      </c>
    </row>
    <row r="21" spans="1:9" x14ac:dyDescent="0.45">
      <c r="A21" s="72">
        <v>7300</v>
      </c>
      <c r="B21" s="72" t="s">
        <v>122</v>
      </c>
      <c r="C21" s="65"/>
      <c r="D21" s="264">
        <v>200</v>
      </c>
      <c r="E21" s="265"/>
      <c r="F21" s="106" t="s">
        <v>8</v>
      </c>
      <c r="G21" s="65"/>
      <c r="H21" s="65"/>
      <c r="I21" s="70" t="s">
        <v>165</v>
      </c>
    </row>
    <row r="22" spans="1:9" x14ac:dyDescent="0.45">
      <c r="A22" s="66"/>
      <c r="B22" s="66" t="s">
        <v>59</v>
      </c>
      <c r="C22" s="68">
        <f>SUM(C12)</f>
        <v>1</v>
      </c>
      <c r="D22" s="262">
        <f>SUM(D13:D21)</f>
        <v>1350</v>
      </c>
      <c r="E22" s="263"/>
      <c r="F22" s="68">
        <f>SUM(F12:F21)</f>
        <v>1</v>
      </c>
      <c r="G22" s="67"/>
      <c r="H22" s="67"/>
      <c r="I22" s="67"/>
    </row>
    <row r="24" spans="1:9" x14ac:dyDescent="0.45">
      <c r="A24" s="193"/>
      <c r="B24" s="71" t="s">
        <v>160</v>
      </c>
      <c r="C24" t="s">
        <v>167</v>
      </c>
    </row>
    <row r="25" spans="1:9" x14ac:dyDescent="0.45">
      <c r="B25" s="71" t="s">
        <v>161</v>
      </c>
      <c r="C25" s="114" t="s">
        <v>236</v>
      </c>
    </row>
    <row r="26" spans="1:9" x14ac:dyDescent="0.45">
      <c r="B26" s="71" t="s">
        <v>166</v>
      </c>
      <c r="C26" t="s">
        <v>168</v>
      </c>
    </row>
  </sheetData>
  <mergeCells count="29">
    <mergeCell ref="A1:I1"/>
    <mergeCell ref="I10:I11"/>
    <mergeCell ref="D11:E11"/>
    <mergeCell ref="D12:E12"/>
    <mergeCell ref="H4:H5"/>
    <mergeCell ref="I4:I5"/>
    <mergeCell ref="A3:I3"/>
    <mergeCell ref="A9:I9"/>
    <mergeCell ref="A10:A11"/>
    <mergeCell ref="B10:B11"/>
    <mergeCell ref="C10:E10"/>
    <mergeCell ref="F10:F11"/>
    <mergeCell ref="G10:G11"/>
    <mergeCell ref="A4:A5"/>
    <mergeCell ref="H10:H11"/>
    <mergeCell ref="C4:E4"/>
    <mergeCell ref="F4:F5"/>
    <mergeCell ref="G4:G5"/>
    <mergeCell ref="B4:B5"/>
    <mergeCell ref="D22:E2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</mergeCells>
  <phoneticPr fontId="21" type="noConversion"/>
  <conditionalFormatting sqref="A17:B17">
    <cfRule type="cellIs" dxfId="5" priority="5" operator="equal">
      <formula>"+"</formula>
    </cfRule>
    <cfRule type="cellIs" dxfId="4" priority="6" operator="equal">
      <formula>"-"</formula>
    </cfRule>
  </conditionalFormatting>
  <conditionalFormatting sqref="B21">
    <cfRule type="cellIs" dxfId="3" priority="3" operator="equal">
      <formula>"+"</formula>
    </cfRule>
    <cfRule type="cellIs" dxfId="2" priority="4" operator="equal">
      <formula>"-"</formula>
    </cfRule>
  </conditionalFormatting>
  <conditionalFormatting sqref="B20">
    <cfRule type="cellIs" dxfId="1" priority="1" operator="equal">
      <formula>"+"</formula>
    </cfRule>
    <cfRule type="cellIs" dxfId="0" priority="2" operator="equal">
      <formula>"-"</formula>
    </cfRule>
  </conditionalFormatting>
  <pageMargins left="0.25" right="0.25" top="0.75" bottom="0.75" header="0.3" footer="0.3"/>
  <pageSetup paperSize="9" firstPageNumber="45" orientation="landscape" useFirstPageNumber="1" r:id="rId1"/>
  <headerFooter>
    <oddFooter>&amp;C&amp;P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3</vt:i4>
      </vt:variant>
    </vt:vector>
  </HeadingPairs>
  <TitlesOfParts>
    <vt:vector size="13" baseType="lpstr">
      <vt:lpstr>Finanzhaushalt</vt:lpstr>
      <vt:lpstr>Teilfinanzhaushalt</vt:lpstr>
      <vt:lpstr>Ergebnishaushalt</vt:lpstr>
      <vt:lpstr>Teilergebnishaushalt</vt:lpstr>
      <vt:lpstr>Kalkulation Studierende</vt:lpstr>
      <vt:lpstr>ext Projekte</vt:lpstr>
      <vt:lpstr>Referate</vt:lpstr>
      <vt:lpstr>Referentenplan</vt:lpstr>
      <vt:lpstr>Stellenplan</vt:lpstr>
      <vt:lpstr>Investitionsplan</vt:lpstr>
      <vt:lpstr>Teilergebnishaushalt!Druckbereich</vt:lpstr>
      <vt:lpstr>'ext Projekte'!Print_Area</vt:lpstr>
      <vt:lpstr>Finanzhaushalt!Print_Area</vt:lpstr>
    </vt:vector>
  </TitlesOfParts>
  <Company>AStA der  JLU Gießen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Finanzreferat AStA Gießen</dc:creator>
  <cp:lastModifiedBy>Henrik Marx</cp:lastModifiedBy>
  <cp:lastPrinted>2019-01-04T14:37:19Z</cp:lastPrinted>
  <dcterms:created xsi:type="dcterms:W3CDTF">2014-10-06T07:40:16Z</dcterms:created>
  <dcterms:modified xsi:type="dcterms:W3CDTF">2019-01-30T21:44:53Z</dcterms:modified>
</cp:coreProperties>
</file>